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20" tabRatio="606" activeTab="5"/>
  </bookViews>
  <sheets>
    <sheet name="Income statement" sheetId="1" r:id="rId1"/>
    <sheet name="balance sheet" sheetId="2" r:id="rId2"/>
    <sheet name="equity statement" sheetId="3" r:id="rId3"/>
    <sheet name="detail cashflow statem" sheetId="4" state="hidden" r:id="rId4"/>
    <sheet name="key info" sheetId="5" state="hidden" r:id="rId5"/>
    <sheet name="cashflow" sheetId="6" r:id="rId6"/>
    <sheet name="Sheet1" sheetId="7" r:id="rId7"/>
  </sheets>
  <externalReferences>
    <externalReference r:id="rId10"/>
    <externalReference r:id="rId11"/>
  </externalReferences>
  <definedNames>
    <definedName name="_xlnm.Print_Area" localSheetId="5">'cashflow'!$B$1:$H$75</definedName>
    <definedName name="_xlnm.Print_Area" localSheetId="2">'equity statement'!$A$1:$G$32</definedName>
    <definedName name="_xlnm.Print_Area" localSheetId="0">'Income statement'!$A$1:$H$65</definedName>
  </definedNames>
  <calcPr fullCalcOnLoad="1"/>
</workbook>
</file>

<file path=xl/sharedStrings.xml><?xml version="1.0" encoding="utf-8"?>
<sst xmlns="http://schemas.openxmlformats.org/spreadsheetml/2006/main" count="375" uniqueCount="197">
  <si>
    <t>RM’000</t>
  </si>
  <si>
    <t>Revenue</t>
  </si>
  <si>
    <t>Profit before taxation</t>
  </si>
  <si>
    <t xml:space="preserve"> - Basic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</si>
  <si>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</si>
  <si>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</si>
  <si>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</si>
  <si>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</si>
  <si>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</si>
  <si>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</si>
  <si>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</si>
  <si>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</si>
  <si>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</si>
  <si>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</si>
  <si>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</si>
  <si>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</si>
  <si>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</si>
  <si>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</si>
  <si>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</si>
  <si>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</si>
  <si>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</si>
  <si>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</si>
  <si>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</si>
  <si>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</si>
  <si>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</si>
  <si>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</si>
  <si>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 xml:space="preserve">        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</si>
  <si>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</si>
  <si>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</si>
  <si>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</si>
  <si>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</si>
  <si>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</si>
  <si>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</si>
  <si>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</si>
  <si>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</si>
  <si>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</si>
  <si>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Attributable to: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</si>
  <si>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</si>
  <si>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</si>
  <si>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</si>
  <si>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</si>
  <si>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</si>
  <si>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</si>
  <si>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</si>
  <si>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</si>
  <si>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Net profit for the period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</si>
  <si>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</si>
  <si>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</si>
  <si>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</si>
  <si>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</si>
  <si>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</si>
  <si>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</si>
  <si>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</si>
  <si>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</si>
  <si>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</si>
  <si>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</si>
  <si>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</si>
  <si>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</si>
  <si>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</si>
  <si>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</si>
  <si>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</si>
  <si>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</si>
  <si>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</si>
  <si>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</si>
  <si>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</si>
  <si>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</si>
  <si>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</si>
  <si>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</si>
  <si>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</si>
  <si>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</si>
  <si>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</si>
  <si>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</si>
  <si>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</si>
  <si>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</si>
  <si>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</si>
  <si>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</si>
  <si>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</si>
  <si>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</si>
  <si>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</si>
  <si>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</si>
  <si>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</si>
  <si>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</si>
  <si>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</si>
  <si>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</si>
  <si>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</si>
  <si>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AS AT 30 JUNE 2009</t>
  </si>
  <si>
    <t>Short term and fixed deposits with licensed banks</t>
  </si>
  <si>
    <t>Cash and bank balances</t>
  </si>
  <si>
    <t>Bank overdraft</t>
  </si>
  <si>
    <t>UNAUDITED CONDENSED CONSOLIDATED INCOME STATEMENTS</t>
  </si>
  <si>
    <t>FOR THE SECOND QUARTER ENDED 30 JUNE 2009</t>
  </si>
  <si>
    <t>Individual Quarter</t>
  </si>
  <si>
    <t>30 June 2009</t>
  </si>
  <si>
    <t>30 June 2008</t>
  </si>
  <si>
    <t xml:space="preserve">UNAUDITED CONDENSED CONSOLIDATED BALANCE SHEET 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</si>
  <si>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</si>
  <si>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</si>
  <si>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</si>
  <si>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</si>
  <si>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</si>
  <si>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</si>
  <si>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</si>
  <si>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</si>
  <si>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31 December 2008</t>
  </si>
  <si>
    <t>For the period: 6 May 2009 (Date of acquisition of subsidiary) to 30June 2009</t>
  </si>
  <si>
    <t>****</t>
  </si>
  <si>
    <t>Acquisition of subsidiary on 6 May 2009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</si>
  <si>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</si>
  <si>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</si>
  <si>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</si>
  <si>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</si>
  <si>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</si>
  <si>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</si>
  <si>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</si>
  <si>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</si>
  <si>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</si>
  <si>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</si>
  <si>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</si>
  <si>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</si>
  <si>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</si>
  <si>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</si>
  <si>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</si>
  <si>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</si>
  <si>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</si>
  <si>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</si>
  <si>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</si>
  <si>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Prepaid land lease payment</t>
  </si>
  <si>
    <t>Trade receivables</t>
  </si>
  <si>
    <t>Short term and fixed  deposits with licensed banks</t>
  </si>
  <si>
    <t>Reserves</t>
  </si>
  <si>
    <t>Long term borrowings</t>
  </si>
  <si>
    <t>Deferred taxation</t>
  </si>
  <si>
    <t>Other payables and accruals</t>
  </si>
  <si>
    <t>**** denote RM2.00</t>
  </si>
  <si>
    <t>FOR THE PERIOD ENDED 30 JUNE 2009</t>
  </si>
  <si>
    <t>Net decrease in bills  payable</t>
  </si>
  <si>
    <t>AUDITED</t>
  </si>
  <si>
    <t>Total equity</t>
  </si>
  <si>
    <r>
      <t xml:space="preserve">of the Company dated 29  </t>
    </r>
    <r>
      <rPr>
        <sz val="11"/>
        <color indexed="8"/>
        <rFont val="Arial"/>
        <family val="2"/>
      </rPr>
      <t>June 2009 and the accompanying notes attached to this interim financial report.</t>
    </r>
  </si>
  <si>
    <t xml:space="preserve">  Attributable to equity holders of the Company</t>
  </si>
  <si>
    <t>HANDAL RESOURCES  BERHAD (816839-X)</t>
  </si>
  <si>
    <t>***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</si>
  <si>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</si>
  <si>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</si>
  <si>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r>
      <t>Preceding Year Corresponding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Quarter Ended</t>
    </r>
  </si>
  <si>
    <r>
      <t>Preceding Year  Corresponding period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Ended</t>
    </r>
  </si>
  <si>
    <t>(i)</t>
  </si>
  <si>
    <t xml:space="preserve">entire issued &amp; paid-up share capital of Handal Offshore Services Sdn Bhd ("HOSSB") , for a total purchase consideration </t>
  </si>
  <si>
    <t>of RM35,749,998, which was fully satisfied  by the issuance of 71,499,996 shares in the Company to the respective vendors</t>
  </si>
  <si>
    <t xml:space="preserve">The negative goodwill arising from the acquisition of HOSSB of RM1.12 million is included in the other operating income </t>
  </si>
  <si>
    <t xml:space="preserve">for the current quarter. </t>
  </si>
  <si>
    <t>(ii)</t>
  </si>
  <si>
    <t>(iii)</t>
  </si>
  <si>
    <t xml:space="preserve">The Condensed Consolidated Income Statement should be read in conjunction with the Proforma Consolidated Financial </t>
  </si>
  <si>
    <t>(iv)</t>
  </si>
  <si>
    <t>the Company dated  29  June 2009 and the accompanying notes attached to this interim financial report.</t>
  </si>
  <si>
    <t xml:space="preserve">This is the first interim financial report on the consolidated result for the second quarter ended 30 June 2009 announced by the </t>
  </si>
  <si>
    <t>The Condensed Consolidated  Statement of Changes in Equity should be read in conjunction with the Proforma</t>
  </si>
  <si>
    <t>interim financial report.</t>
  </si>
  <si>
    <t xml:space="preserve">The Condensed Consolidated  Balance Sheet should be read in conjunction with the Proforma Consolidated </t>
  </si>
  <si>
    <t xml:space="preserve">in the Prospectus of the Company dated 29 June 2009 and the accompanying notes attached to this interim financial </t>
  </si>
  <si>
    <t>report.</t>
  </si>
  <si>
    <t>Basic earnings per share is calculated based on the net profit for the quarter divided by the weighted average number of ordinary</t>
  </si>
  <si>
    <t>shares of 44,000,002.</t>
  </si>
  <si>
    <t>Profit  before taxation</t>
  </si>
  <si>
    <t>Profit after tax for the period</t>
  </si>
  <si>
    <t>Equity holders of the Company</t>
  </si>
  <si>
    <t xml:space="preserve">On 6 May 2009, the Company, Handal Resources Berhad acquired 4,000,000 ordinary shares of RM1.00 each representing the </t>
  </si>
  <si>
    <t xml:space="preserve">Information and the Accountants' Report for the financial year ended 31 December 2008 as disclosed in the Prospectus of </t>
  </si>
  <si>
    <t>Net  Assets Per Share Attributable to ordinary equity holders of the Company (RM)</t>
  </si>
  <si>
    <t xml:space="preserve">Financial Information and the Accountants' Report for the financial year ended 31 December 2008 as disclosed </t>
  </si>
  <si>
    <t xml:space="preserve">The net assets per share attributed to ordinary equity holders of the Company  is calculated based on the net assets </t>
  </si>
  <si>
    <t>as at 30 June 2009 divided  by the number of ordinary shares of 71,500,000.</t>
  </si>
  <si>
    <t>Balance as at 30 June 2009</t>
  </si>
  <si>
    <t>Consolidated Financial Information and the Accountants' Report for the financial year ended 31 December 2008</t>
  </si>
  <si>
    <t>Increase in work-in-progress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</si>
  <si>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</si>
  <si>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</si>
  <si>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</si>
  <si>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</si>
  <si>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Information and the Accountants' Report for the financial year ended 31 December 2008 as disclosed in the Prospectus</t>
  </si>
  <si>
    <t>Balance as at 1 April 2009</t>
  </si>
  <si>
    <t>FOR THE SECOND QUARTER  ENDED 30 JUNE 2009</t>
  </si>
  <si>
    <t xml:space="preserve">as disclosed in the Prospectus of the Company dated 29  June 2009 and the accompanying notes attached to this </t>
  </si>
  <si>
    <t>Depreciation and amortisation cost</t>
  </si>
  <si>
    <t>Administration and other operating expenses</t>
  </si>
  <si>
    <t>Earnings  per share (sen):</t>
  </si>
  <si>
    <t xml:space="preserve">Company, in compliance with the Listing Requirements of Bursa Malaysia Securities Berhad and in conjunction with the admission </t>
  </si>
  <si>
    <t xml:space="preserve">of  the Company to the Second Board of Bursa Malaysia Securities Berhad. As this is the first interim financial report being </t>
  </si>
  <si>
    <t>Cash on hand and at banks</t>
  </si>
  <si>
    <r>
      <t>Preceding Year  Corresponding period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Ended 30 June 2008</t>
    </r>
  </si>
  <si>
    <t>drawn up since the acquisition of subsidiary on 6 may 2009 , there are no comparative figures for the preceding year's corresponding</t>
  </si>
  <si>
    <t xml:space="preserve"> period.</t>
  </si>
  <si>
    <t>Net increase in cash and cash equivalents equivalents</t>
  </si>
  <si>
    <t xml:space="preserve"> FD pledged with licenced banks </t>
  </si>
  <si>
    <t>of HOSSB at an issue price of RM0.50 per share. Following the acquisition, HOSSB became a wholly owned subsidiary.</t>
  </si>
  <si>
    <t xml:space="preserve">Dividend paid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</si>
</sst>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#,##0.000"/>
    <numFmt numFmtId="169" formatCode="0_);\(0\)"/>
    <numFmt numFmtId="170" formatCode="00000"/>
    <numFmt numFmtId="171" formatCode="0.0"/>
    <numFmt numFmtId="172" formatCode="0.E+00"/>
    <numFmt numFmtId="173" formatCode="000\-00\-0000"/>
    <numFmt numFmtId="174" formatCode="_(* #,##0.0_);_(* \(#,##0.0\);_(* &quot;-&quot;_);_(@_)"/>
    <numFmt numFmtId="175" formatCode="_(* #,##0.00_);_(* \(#,##0.00\);_(* &quot;-&quot;_);_(@_)"/>
    <numFmt numFmtId="176" formatCode="#,##0.0_);\(#,##0.0\)"/>
    <numFmt numFmtId="177" formatCode="#,##0.000_);\(#,##0.000\)"/>
    <numFmt numFmtId="178" formatCode="#,##0.0000_);\(#,##0.0000\)"/>
    <numFmt numFmtId="179" formatCode="#,##0.00000_);\(#,##0.00000\)"/>
    <numFmt numFmtId="180" formatCode="#,##0.000000_);\(#,##0.000000\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_);_(* \(#,##0.000\);_(* &quot;-&quot;_);_(@_)"/>
    <numFmt numFmtId="186" formatCode="_(* #,##0.0000_);_(* \(#,##0.0000\);_(* &quot;-&quot;_);_(@_)"/>
    <numFmt numFmtId="187" formatCode="_(* #,##0.00000_);_(* \(#,##0.00000\);_(* &quot;-&quot;_);_(@_)"/>
    <numFmt numFmtId="188" formatCode="_(* #,##0.000000_);_(* \(#,##0.000000\);_(* &quot;-&quot;_);_(@_)"/>
    <numFmt numFmtId="189" formatCode="_(* #,##0.0000000_);_(* \(#,##0.0000000\);_(* &quot;-&quot;_);_(@_)"/>
    <numFmt numFmtId="190" formatCode="_(* #,##0.00000000_);_(* \(#,##0.00000000\);_(* &quot;-&quot;_);_(@_)"/>
    <numFmt numFmtId="191" formatCode="_(* #,##0.000000000_);_(* \(#,##0.000000000\);_(* &quot;-&quot;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trike/>
      <sz val="11"/>
      <name val="Arial"/>
      <family val="2"/>
    </font>
    <font>
      <strike/>
      <sz val="11"/>
      <color indexed="12"/>
      <name val="Arial"/>
      <family val="2"/>
    </font>
    <font>
      <sz val="11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66" fontId="5" fillId="0" borderId="0" xfId="42" applyNumberFormat="1" applyFont="1" applyAlignment="1">
      <alignment horizontal="right" vertical="top" wrapText="1"/>
    </xf>
    <xf numFmtId="166" fontId="5" fillId="0" borderId="10" xfId="42" applyNumberFormat="1" applyFont="1" applyBorder="1" applyAlignment="1">
      <alignment horizontal="right" vertical="top" wrapText="1"/>
    </xf>
    <xf numFmtId="166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66" fontId="5" fillId="0" borderId="10" xfId="42" applyNumberFormat="1" applyFont="1" applyBorder="1" applyAlignment="1">
      <alignment vertical="top" wrapText="1"/>
    </xf>
    <xf numFmtId="166" fontId="5" fillId="0" borderId="12" xfId="42" applyNumberFormat="1" applyFont="1" applyBorder="1" applyAlignment="1">
      <alignment horizontal="right" vertical="top" wrapText="1"/>
    </xf>
    <xf numFmtId="166" fontId="5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 horizontal="right" vertical="top" wrapText="1"/>
    </xf>
    <xf numFmtId="166" fontId="0" fillId="0" borderId="10" xfId="42" applyNumberFormat="1" applyFont="1" applyBorder="1" applyAlignment="1">
      <alignment horizontal="right" vertical="top" wrapText="1"/>
    </xf>
    <xf numFmtId="166" fontId="0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/>
    </xf>
    <xf numFmtId="166" fontId="0" fillId="0" borderId="12" xfId="42" applyNumberFormat="1" applyFont="1" applyBorder="1" applyAlignment="1">
      <alignment horizontal="right" vertical="top" wrapText="1"/>
    </xf>
    <xf numFmtId="166" fontId="5" fillId="0" borderId="13" xfId="42" applyNumberFormat="1" applyFont="1" applyBorder="1" applyAlignment="1">
      <alignment horizontal="right" vertical="top" wrapText="1"/>
    </xf>
    <xf numFmtId="166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justify" vertical="top" wrapText="1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66" fontId="0" fillId="0" borderId="14" xfId="0" applyNumberFormat="1" applyFont="1" applyBorder="1" applyAlignment="1">
      <alignment/>
    </xf>
    <xf numFmtId="0" fontId="62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66" fontId="4" fillId="0" borderId="0" xfId="42" applyNumberFormat="1" applyFont="1" applyAlignment="1">
      <alignment horizontal="right" vertical="top" wrapText="1"/>
    </xf>
    <xf numFmtId="166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166" fontId="4" fillId="0" borderId="10" xfId="42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63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7" fontId="5" fillId="0" borderId="15" xfId="0" applyNumberFormat="1" applyFont="1" applyFill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37" fontId="5" fillId="0" borderId="14" xfId="0" applyNumberFormat="1" applyFont="1" applyBorder="1" applyAlignment="1">
      <alignment horizontal="center"/>
    </xf>
    <xf numFmtId="3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37" fontId="16" fillId="0" borderId="0" xfId="0" applyNumberFormat="1" applyFont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37" fontId="17" fillId="0" borderId="0" xfId="0" applyNumberFormat="1" applyFont="1" applyBorder="1" applyAlignment="1">
      <alignment horizontal="center"/>
    </xf>
    <xf numFmtId="37" fontId="17" fillId="0" borderId="0" xfId="0" applyNumberFormat="1" applyFont="1" applyAlignment="1">
      <alignment/>
    </xf>
    <xf numFmtId="0" fontId="17" fillId="0" borderId="0" xfId="0" applyFont="1" applyAlignment="1">
      <alignment/>
    </xf>
    <xf numFmtId="37" fontId="17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37" fontId="17" fillId="0" borderId="0" xfId="0" applyNumberFormat="1" applyFont="1" applyAlignment="1">
      <alignment horizontal="center"/>
    </xf>
    <xf numFmtId="37" fontId="16" fillId="0" borderId="14" xfId="0" applyNumberFormat="1" applyFont="1" applyBorder="1" applyAlignment="1">
      <alignment horizontal="center"/>
    </xf>
    <xf numFmtId="0" fontId="16" fillId="0" borderId="0" xfId="0" applyFont="1" applyAlignment="1">
      <alignment/>
    </xf>
    <xf numFmtId="37" fontId="17" fillId="0" borderId="16" xfId="0" applyNumberFormat="1" applyFont="1" applyBorder="1" applyAlignment="1">
      <alignment horizontal="center"/>
    </xf>
    <xf numFmtId="39" fontId="17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64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5" fillId="0" borderId="0" xfId="42" applyNumberFormat="1" applyFont="1" applyAlignment="1">
      <alignment horizontal="center" vertical="center"/>
    </xf>
    <xf numFmtId="166" fontId="4" fillId="0" borderId="14" xfId="4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3" fillId="0" borderId="0" xfId="0" applyFont="1" applyAlignment="1">
      <alignment horizontal="justify" vertical="top" wrapText="1"/>
    </xf>
    <xf numFmtId="0" fontId="63" fillId="0" borderId="0" xfId="0" applyFont="1" applyAlignment="1">
      <alignment vertical="top" wrapText="1"/>
    </xf>
    <xf numFmtId="166" fontId="5" fillId="0" borderId="0" xfId="42" applyNumberFormat="1" applyFont="1" applyAlignment="1">
      <alignment/>
    </xf>
    <xf numFmtId="0" fontId="63" fillId="0" borderId="0" xfId="0" applyFont="1" applyAlignment="1">
      <alignment horizontal="left" vertical="top" wrapText="1"/>
    </xf>
    <xf numFmtId="166" fontId="5" fillId="0" borderId="0" xfId="0" applyNumberFormat="1" applyFont="1" applyAlignment="1">
      <alignment/>
    </xf>
    <xf numFmtId="0" fontId="65" fillId="0" borderId="0" xfId="0" applyFont="1" applyAlignment="1">
      <alignment/>
    </xf>
    <xf numFmtId="0" fontId="16" fillId="0" borderId="0" xfId="0" applyFont="1" applyAlignment="1">
      <alignment horizontal="right"/>
    </xf>
    <xf numFmtId="37" fontId="17" fillId="0" borderId="0" xfId="0" applyNumberFormat="1" applyFont="1" applyBorder="1" applyAlignment="1">
      <alignment horizontal="right"/>
    </xf>
    <xf numFmtId="37" fontId="17" fillId="0" borderId="10" xfId="0" applyNumberFormat="1" applyFont="1" applyBorder="1" applyAlignment="1">
      <alignment horizontal="right"/>
    </xf>
    <xf numFmtId="37" fontId="17" fillId="0" borderId="0" xfId="0" applyNumberFormat="1" applyFont="1" applyAlignment="1">
      <alignment horizontal="right"/>
    </xf>
    <xf numFmtId="37" fontId="16" fillId="0" borderId="14" xfId="0" applyNumberFormat="1" applyFont="1" applyBorder="1" applyAlignment="1">
      <alignment horizontal="right"/>
    </xf>
    <xf numFmtId="166" fontId="4" fillId="0" borderId="0" xfId="42" applyNumberFormat="1" applyFont="1" applyAlignment="1">
      <alignment horizontal="center" vertical="center"/>
    </xf>
    <xf numFmtId="166" fontId="4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Border="1" applyAlignment="1">
      <alignment horizontal="right" vertical="top" wrapText="1"/>
    </xf>
    <xf numFmtId="166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166" fontId="5" fillId="0" borderId="16" xfId="42" applyNumberFormat="1" applyFont="1" applyBorder="1" applyAlignment="1">
      <alignment horizontal="right" vertical="top" wrapText="1"/>
    </xf>
    <xf numFmtId="37" fontId="5" fillId="0" borderId="12" xfId="42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17" fillId="0" borderId="16" xfId="0" applyNumberFormat="1" applyFont="1" applyBorder="1" applyAlignment="1">
      <alignment horizontal="right"/>
    </xf>
    <xf numFmtId="166" fontId="5" fillId="0" borderId="15" xfId="42" applyNumberFormat="1" applyFont="1" applyBorder="1" applyAlignment="1">
      <alignment/>
    </xf>
    <xf numFmtId="166" fontId="5" fillId="0" borderId="15" xfId="42" applyNumberFormat="1" applyFont="1" applyBorder="1" applyAlignment="1">
      <alignment horizontal="right" vertical="top" wrapText="1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U7GWVCF3\link%20Handal%20Group%20cashflow%20to%20BS%20&amp;%20P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U7GWVCF3\Handal%20Group%20perf6.09.2nd%20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0">
          <cell r="F20">
            <v>584.3280340504443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 state HOSSB"/>
      <sheetName val="Segment P &amp; L"/>
      <sheetName val="segm rep.6mth"/>
      <sheetName val="segm rep.2 mth"/>
      <sheetName val="related party"/>
      <sheetName val="taxation"/>
      <sheetName val="financial result"/>
      <sheetName val="borrow.debt security"/>
      <sheetName val="EPS"/>
      <sheetName val="segm p &amp;l .jun09Adj"/>
      <sheetName val="segm p &amp;l .2 mths"/>
      <sheetName val="weighted avr share"/>
      <sheetName val="EPS."/>
      <sheetName val="Sheet2"/>
    </sheetNames>
    <sheetDataSet>
      <sheetData sheetId="2">
        <row r="8">
          <cell r="F8">
            <v>8592</v>
          </cell>
        </row>
        <row r="9">
          <cell r="F9">
            <v>-4341</v>
          </cell>
        </row>
        <row r="12">
          <cell r="F12">
            <v>1220.228034050444</v>
          </cell>
        </row>
        <row r="16">
          <cell r="F16">
            <v>-363.746</v>
          </cell>
        </row>
        <row r="18">
          <cell r="F18">
            <v>-653.0284993576136</v>
          </cell>
        </row>
      </sheetData>
      <sheetData sheetId="4">
        <row r="11">
          <cell r="F11">
            <v>18528.63593</v>
          </cell>
        </row>
        <row r="12">
          <cell r="F12">
            <v>2539.28481</v>
          </cell>
        </row>
        <row r="18">
          <cell r="F18">
            <v>6389.48375</v>
          </cell>
        </row>
        <row r="19">
          <cell r="F19">
            <v>19745.360020000004</v>
          </cell>
        </row>
        <row r="20">
          <cell r="F20">
            <v>12732.22785</v>
          </cell>
        </row>
        <row r="21">
          <cell r="F21">
            <v>1589.9029699999999</v>
          </cell>
        </row>
        <row r="22">
          <cell r="F22">
            <v>24215.425580000003</v>
          </cell>
        </row>
        <row r="23">
          <cell r="F23">
            <v>3321.389730000001</v>
          </cell>
        </row>
        <row r="30">
          <cell r="C30">
            <v>35750</v>
          </cell>
          <cell r="F30">
            <v>35750</v>
          </cell>
        </row>
        <row r="32">
          <cell r="F32">
            <v>2833.377634692828</v>
          </cell>
        </row>
        <row r="38">
          <cell r="F38">
            <v>123.31544</v>
          </cell>
        </row>
        <row r="39">
          <cell r="F39">
            <v>20186.60018</v>
          </cell>
        </row>
        <row r="40">
          <cell r="F40">
            <v>136.84339789999996</v>
          </cell>
        </row>
        <row r="44">
          <cell r="F44">
            <v>9812.07161</v>
          </cell>
        </row>
        <row r="45">
          <cell r="F45">
            <v>1646.4696600000002</v>
          </cell>
        </row>
        <row r="46">
          <cell r="F46">
            <v>82</v>
          </cell>
        </row>
        <row r="47">
          <cell r="F47">
            <v>16608.72066</v>
          </cell>
        </row>
        <row r="48">
          <cell r="F48">
            <v>1882.3120574071743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8.8515625" style="0" customWidth="1"/>
    <col min="2" max="2" width="42.28125" style="0" customWidth="1"/>
    <col min="3" max="4" width="20.7109375" style="0" customWidth="1"/>
    <col min="5" max="5" width="3.7109375" style="0" customWidth="1"/>
    <col min="6" max="7" width="20.7109375" style="0" customWidth="1"/>
    <col min="8" max="8" width="6.140625" style="0" customWidth="1"/>
    <col min="9" max="9" width="9.7109375" style="0" customWidth="1"/>
  </cols>
  <sheetData>
    <row r="1" ht="20.25">
      <c r="B1" s="6" t="s">
        <v>140</v>
      </c>
    </row>
    <row r="2" ht="12.75">
      <c r="B2" s="2"/>
    </row>
    <row r="3" s="51" customFormat="1" ht="15">
      <c r="B3" s="16" t="s">
        <v>89</v>
      </c>
    </row>
    <row r="4" spans="2:8" s="51" customFormat="1" ht="15">
      <c r="B4" s="16" t="s">
        <v>90</v>
      </c>
      <c r="H4" s="97"/>
    </row>
    <row r="5" spans="2:8" s="51" customFormat="1" ht="15">
      <c r="B5" s="98"/>
      <c r="H5" s="97"/>
    </row>
    <row r="6" spans="2:8" s="51" customFormat="1" ht="15.75" thickBot="1">
      <c r="B6" s="16"/>
      <c r="H6" s="97"/>
    </row>
    <row r="7" spans="3:8" s="51" customFormat="1" ht="15.75" thickBot="1">
      <c r="C7" s="137" t="s">
        <v>91</v>
      </c>
      <c r="D7" s="138"/>
      <c r="F7" s="137" t="s">
        <v>143</v>
      </c>
      <c r="G7" s="138"/>
      <c r="H7" s="64"/>
    </row>
    <row r="8" spans="3:8" s="51" customFormat="1" ht="12.75" customHeight="1">
      <c r="C8" s="139" t="s">
        <v>104</v>
      </c>
      <c r="D8" s="139" t="s">
        <v>144</v>
      </c>
      <c r="E8" s="58"/>
      <c r="F8" s="139" t="s">
        <v>104</v>
      </c>
      <c r="G8" s="139" t="s">
        <v>145</v>
      </c>
      <c r="H8" s="64"/>
    </row>
    <row r="9" spans="3:8" s="51" customFormat="1" ht="15">
      <c r="C9" s="140"/>
      <c r="D9" s="140"/>
      <c r="E9" s="58"/>
      <c r="F9" s="140"/>
      <c r="G9" s="141"/>
      <c r="H9" s="64"/>
    </row>
    <row r="10" spans="3:8" s="51" customFormat="1" ht="15">
      <c r="C10" s="140"/>
      <c r="D10" s="140"/>
      <c r="E10" s="58"/>
      <c r="F10" s="140"/>
      <c r="G10" s="141"/>
      <c r="H10" s="64"/>
    </row>
    <row r="11" spans="3:8" s="51" customFormat="1" ht="15">
      <c r="C11" s="140"/>
      <c r="D11" s="140"/>
      <c r="E11" s="58"/>
      <c r="F11" s="140"/>
      <c r="G11" s="141"/>
      <c r="H11" s="64"/>
    </row>
    <row r="12" spans="3:8" s="51" customFormat="1" ht="15">
      <c r="C12" s="60"/>
      <c r="D12" s="59"/>
      <c r="E12" s="58"/>
      <c r="F12" s="59"/>
      <c r="G12" s="59"/>
      <c r="H12" s="64"/>
    </row>
    <row r="13" spans="3:8" s="51" customFormat="1" ht="15">
      <c r="C13" s="61" t="s">
        <v>92</v>
      </c>
      <c r="D13" s="61" t="s">
        <v>93</v>
      </c>
      <c r="E13" s="62"/>
      <c r="F13" s="61" t="s">
        <v>92</v>
      </c>
      <c r="G13" s="61" t="s">
        <v>93</v>
      </c>
      <c r="H13" s="64"/>
    </row>
    <row r="14" spans="3:8" s="51" customFormat="1" ht="15">
      <c r="C14" s="62" t="s">
        <v>0</v>
      </c>
      <c r="D14" s="62" t="s">
        <v>0</v>
      </c>
      <c r="E14" s="62"/>
      <c r="F14" s="62" t="s">
        <v>0</v>
      </c>
      <c r="G14" s="62" t="s">
        <v>0</v>
      </c>
      <c r="H14" s="64"/>
    </row>
    <row r="15" spans="4:7" s="51" customFormat="1" ht="15">
      <c r="D15" s="62"/>
      <c r="E15" s="62"/>
      <c r="G15" s="62"/>
    </row>
    <row r="16" spans="2:8" s="51" customFormat="1" ht="15">
      <c r="B16" s="16" t="s">
        <v>1</v>
      </c>
      <c r="C16" s="63">
        <f>'[2]CPL'!$F$8</f>
        <v>8592</v>
      </c>
      <c r="D16" s="63" t="s">
        <v>25</v>
      </c>
      <c r="E16" s="63"/>
      <c r="F16" s="63">
        <f>C16</f>
        <v>8592</v>
      </c>
      <c r="G16" s="63" t="s">
        <v>25</v>
      </c>
      <c r="H16" s="64"/>
    </row>
    <row r="17" spans="3:8" s="51" customFormat="1" ht="14.25">
      <c r="C17" s="63"/>
      <c r="D17" s="63"/>
      <c r="E17" s="63"/>
      <c r="F17" s="63"/>
      <c r="G17" s="63"/>
      <c r="H17" s="64"/>
    </row>
    <row r="18" spans="2:8" s="51" customFormat="1" ht="14.25">
      <c r="B18" s="51" t="s">
        <v>33</v>
      </c>
      <c r="C18" s="63">
        <f>'[2]CPL'!$F$9</f>
        <v>-4341</v>
      </c>
      <c r="D18" s="63" t="s">
        <v>25</v>
      </c>
      <c r="E18" s="63"/>
      <c r="F18" s="63">
        <f>C18</f>
        <v>-4341</v>
      </c>
      <c r="G18" s="63" t="s">
        <v>25</v>
      </c>
      <c r="H18" s="64"/>
    </row>
    <row r="19" spans="2:8" s="51" customFormat="1" ht="14.25">
      <c r="B19" s="64"/>
      <c r="C19" s="65"/>
      <c r="D19" s="65"/>
      <c r="E19" s="63"/>
      <c r="F19" s="66"/>
      <c r="G19" s="65"/>
      <c r="H19" s="64"/>
    </row>
    <row r="20" spans="2:8" s="51" customFormat="1" ht="15">
      <c r="B20" s="67" t="s">
        <v>34</v>
      </c>
      <c r="C20" s="63">
        <f>+C16+C18</f>
        <v>4251</v>
      </c>
      <c r="D20" s="63" t="s">
        <v>25</v>
      </c>
      <c r="E20" s="63"/>
      <c r="F20" s="63">
        <f>+F16+F18</f>
        <v>4251</v>
      </c>
      <c r="G20" s="68" t="s">
        <v>25</v>
      </c>
      <c r="H20" s="64"/>
    </row>
    <row r="21" spans="3:8" s="51" customFormat="1" ht="14.25">
      <c r="C21" s="69"/>
      <c r="D21" s="69"/>
      <c r="E21" s="63"/>
      <c r="F21" s="69"/>
      <c r="G21" s="69"/>
      <c r="H21" s="64"/>
    </row>
    <row r="22" spans="2:8" s="51" customFormat="1" ht="12.75" customHeight="1">
      <c r="B22" s="51" t="s">
        <v>54</v>
      </c>
      <c r="C22" s="69">
        <f>'[2]CPL'!$F$12</f>
        <v>1220.228034050444</v>
      </c>
      <c r="D22" s="69" t="s">
        <v>25</v>
      </c>
      <c r="E22" s="63"/>
      <c r="F22" s="69">
        <f>C22</f>
        <v>1220.228034050444</v>
      </c>
      <c r="G22" s="69" t="s">
        <v>25</v>
      </c>
      <c r="H22" s="99"/>
    </row>
    <row r="23" spans="3:8" s="51" customFormat="1" ht="12.75" customHeight="1">
      <c r="C23" s="69"/>
      <c r="D23" s="69"/>
      <c r="E23" s="63"/>
      <c r="F23" s="69"/>
      <c r="G23" s="69"/>
      <c r="H23" s="99"/>
    </row>
    <row r="24" spans="2:8" s="51" customFormat="1" ht="12.75" customHeight="1">
      <c r="B24" s="51" t="s">
        <v>185</v>
      </c>
      <c r="C24" s="69">
        <v>-1344</v>
      </c>
      <c r="D24" s="69" t="s">
        <v>25</v>
      </c>
      <c r="E24" s="63"/>
      <c r="F24" s="69">
        <f>C24</f>
        <v>-1344</v>
      </c>
      <c r="G24" s="69" t="s">
        <v>25</v>
      </c>
      <c r="H24" s="99"/>
    </row>
    <row r="25" spans="3:8" s="51" customFormat="1" ht="12.75" customHeight="1">
      <c r="C25" s="69"/>
      <c r="D25" s="69"/>
      <c r="E25" s="63"/>
      <c r="F25" s="69"/>
      <c r="G25" s="69"/>
      <c r="H25" s="99"/>
    </row>
    <row r="26" spans="2:8" s="51" customFormat="1" ht="12.75" customHeight="1">
      <c r="B26" s="51" t="s">
        <v>184</v>
      </c>
      <c r="C26" s="69">
        <v>-272</v>
      </c>
      <c r="D26" s="69" t="s">
        <v>25</v>
      </c>
      <c r="E26" s="63"/>
      <c r="F26" s="69">
        <f>C26</f>
        <v>-272</v>
      </c>
      <c r="G26" s="69" t="s">
        <v>25</v>
      </c>
      <c r="H26" s="99"/>
    </row>
    <row r="27" spans="2:8" s="51" customFormat="1" ht="14.25">
      <c r="B27" s="70"/>
      <c r="C27" s="69"/>
      <c r="D27" s="69"/>
      <c r="E27" s="63"/>
      <c r="F27" s="69"/>
      <c r="G27" s="69"/>
      <c r="H27" s="64"/>
    </row>
    <row r="28" spans="2:8" s="51" customFormat="1" ht="14.25">
      <c r="B28" s="51" t="s">
        <v>55</v>
      </c>
      <c r="C28" s="69">
        <f>'[2]CPL'!$F$16</f>
        <v>-363.746</v>
      </c>
      <c r="D28" s="69" t="s">
        <v>25</v>
      </c>
      <c r="E28" s="69"/>
      <c r="F28" s="69">
        <f>C28</f>
        <v>-363.746</v>
      </c>
      <c r="G28" s="69" t="s">
        <v>25</v>
      </c>
      <c r="H28" s="64"/>
    </row>
    <row r="29" spans="3:8" s="51" customFormat="1" ht="14.25">
      <c r="C29" s="66"/>
      <c r="D29" s="66"/>
      <c r="E29" s="63"/>
      <c r="F29" s="66"/>
      <c r="G29" s="66"/>
      <c r="H29" s="99"/>
    </row>
    <row r="30" spans="2:8" s="51" customFormat="1" ht="15">
      <c r="B30" s="16" t="s">
        <v>164</v>
      </c>
      <c r="C30" s="63">
        <f>SUM(C20:C28)</f>
        <v>3491.482034050444</v>
      </c>
      <c r="D30" s="63" t="s">
        <v>25</v>
      </c>
      <c r="E30" s="63"/>
      <c r="F30" s="63">
        <f>SUM(F20:F28)</f>
        <v>3491.482034050444</v>
      </c>
      <c r="G30" s="63" t="s">
        <v>25</v>
      </c>
      <c r="H30" s="64"/>
    </row>
    <row r="31" spans="3:8" s="51" customFormat="1" ht="14.25">
      <c r="C31" s="63"/>
      <c r="D31" s="63"/>
      <c r="E31" s="63"/>
      <c r="F31" s="63"/>
      <c r="G31" s="63"/>
      <c r="H31" s="64"/>
    </row>
    <row r="32" spans="2:8" s="51" customFormat="1" ht="14.25">
      <c r="B32" s="51" t="s">
        <v>35</v>
      </c>
      <c r="C32" s="69">
        <f>'[2]CPL'!$F$18</f>
        <v>-653.0284993576136</v>
      </c>
      <c r="D32" s="69" t="s">
        <v>25</v>
      </c>
      <c r="E32" s="63"/>
      <c r="F32" s="69">
        <f>C32</f>
        <v>-653.0284993576136</v>
      </c>
      <c r="G32" s="69" t="s">
        <v>25</v>
      </c>
      <c r="H32" s="64"/>
    </row>
    <row r="33" spans="3:8" s="51" customFormat="1" ht="14.25">
      <c r="C33" s="66"/>
      <c r="D33" s="66"/>
      <c r="E33" s="63"/>
      <c r="F33" s="66"/>
      <c r="G33" s="66"/>
      <c r="H33" s="99"/>
    </row>
    <row r="34" spans="2:8" s="51" customFormat="1" ht="15.75" thickBot="1">
      <c r="B34" s="16" t="s">
        <v>165</v>
      </c>
      <c r="C34" s="71">
        <f>SUM(C30:C33)</f>
        <v>2838.4535346928305</v>
      </c>
      <c r="D34" s="71" t="s">
        <v>25</v>
      </c>
      <c r="E34" s="63"/>
      <c r="F34" s="71">
        <f>SUM(F30:F33)</f>
        <v>2838.4535346928305</v>
      </c>
      <c r="G34" s="71" t="s">
        <v>25</v>
      </c>
      <c r="H34" s="64"/>
    </row>
    <row r="35" spans="3:8" s="51" customFormat="1" ht="15" thickTop="1">
      <c r="C35" s="63"/>
      <c r="D35" s="63"/>
      <c r="E35" s="63"/>
      <c r="F35" s="63"/>
      <c r="G35" s="63"/>
      <c r="H35" s="64"/>
    </row>
    <row r="36" spans="2:8" s="51" customFormat="1" ht="15">
      <c r="B36" s="16" t="s">
        <v>36</v>
      </c>
      <c r="C36" s="63"/>
      <c r="D36" s="63"/>
      <c r="E36" s="63"/>
      <c r="F36" s="63"/>
      <c r="G36" s="63"/>
      <c r="H36" s="64"/>
    </row>
    <row r="37" spans="3:8" s="51" customFormat="1" ht="14.25">
      <c r="C37" s="63"/>
      <c r="D37" s="63"/>
      <c r="E37" s="63"/>
      <c r="F37" s="63"/>
      <c r="G37" s="63"/>
      <c r="H37" s="64"/>
    </row>
    <row r="38" spans="2:8" s="51" customFormat="1" ht="15" thickBot="1">
      <c r="B38" s="51" t="s">
        <v>166</v>
      </c>
      <c r="C38" s="132">
        <f>C34</f>
        <v>2838.4535346928305</v>
      </c>
      <c r="D38" s="132" t="s">
        <v>25</v>
      </c>
      <c r="E38" s="63"/>
      <c r="F38" s="133">
        <f>F34</f>
        <v>2838.4535346928305</v>
      </c>
      <c r="G38" s="133" t="s">
        <v>25</v>
      </c>
      <c r="H38" s="64"/>
    </row>
    <row r="39" spans="2:8" s="51" customFormat="1" ht="15" thickTop="1">
      <c r="B39" s="55"/>
      <c r="C39" s="69"/>
      <c r="D39" s="69"/>
      <c r="E39" s="63"/>
      <c r="F39" s="69"/>
      <c r="G39" s="69"/>
      <c r="H39" s="99"/>
    </row>
    <row r="40" spans="3:8" s="51" customFormat="1" ht="14.25">
      <c r="C40" s="63"/>
      <c r="D40" s="63"/>
      <c r="E40" s="63"/>
      <c r="F40" s="63"/>
      <c r="G40" s="63"/>
      <c r="H40" s="64"/>
    </row>
    <row r="41" spans="2:8" s="51" customFormat="1" ht="14.25">
      <c r="B41" s="51" t="s">
        <v>186</v>
      </c>
      <c r="C41" s="64"/>
      <c r="D41" s="64"/>
      <c r="E41" s="63"/>
      <c r="F41" s="64"/>
      <c r="G41" s="64"/>
      <c r="H41" s="64"/>
    </row>
    <row r="42" spans="2:8" s="51" customFormat="1" ht="14.25">
      <c r="B42" s="51" t="s">
        <v>3</v>
      </c>
      <c r="C42" s="72">
        <f>+C38/44000*100</f>
        <v>6.451030760665525</v>
      </c>
      <c r="D42" s="72" t="s">
        <v>25</v>
      </c>
      <c r="E42" s="63"/>
      <c r="F42" s="72">
        <f>C42</f>
        <v>6.451030760665525</v>
      </c>
      <c r="G42" s="72" t="s">
        <v>25</v>
      </c>
      <c r="H42" s="64"/>
    </row>
    <row r="43" spans="3:8" s="51" customFormat="1" ht="14.25">
      <c r="C43" s="72"/>
      <c r="D43" s="72"/>
      <c r="E43" s="72"/>
      <c r="F43" s="72"/>
      <c r="G43" s="72"/>
      <c r="H43" s="64"/>
    </row>
    <row r="44" s="51" customFormat="1" ht="15">
      <c r="B44" s="75" t="s">
        <v>84</v>
      </c>
    </row>
    <row r="45" s="51" customFormat="1" ht="14.25">
      <c r="B45" s="51" t="s">
        <v>112</v>
      </c>
    </row>
    <row r="46" spans="1:2" s="51" customFormat="1" ht="14.25">
      <c r="A46" s="73" t="s">
        <v>146</v>
      </c>
      <c r="B46" s="51" t="s">
        <v>167</v>
      </c>
    </row>
    <row r="47" s="51" customFormat="1" ht="14.25">
      <c r="B47" s="51" t="s">
        <v>147</v>
      </c>
    </row>
    <row r="48" s="51" customFormat="1" ht="14.25">
      <c r="B48" s="51" t="s">
        <v>148</v>
      </c>
    </row>
    <row r="49" s="51" customFormat="1" ht="14.25">
      <c r="B49" s="51" t="s">
        <v>195</v>
      </c>
    </row>
    <row r="50" s="51" customFormat="1" ht="9.75" customHeight="1"/>
    <row r="51" s="51" customFormat="1" ht="14.25">
      <c r="B51" s="51" t="s">
        <v>149</v>
      </c>
    </row>
    <row r="52" s="51" customFormat="1" ht="14.25">
      <c r="B52" s="51" t="s">
        <v>150</v>
      </c>
    </row>
    <row r="53" s="51" customFormat="1" ht="11.25" customHeight="1"/>
    <row r="54" spans="1:2" s="51" customFormat="1" ht="14.25">
      <c r="A54" s="74" t="s">
        <v>151</v>
      </c>
      <c r="B54" s="51" t="s">
        <v>162</v>
      </c>
    </row>
    <row r="55" s="51" customFormat="1" ht="14.25">
      <c r="B55" s="57" t="s">
        <v>163</v>
      </c>
    </row>
    <row r="56" s="51" customFormat="1" ht="11.25" customHeight="1"/>
    <row r="57" spans="1:2" s="51" customFormat="1" ht="14.25">
      <c r="A57" s="73" t="s">
        <v>152</v>
      </c>
      <c r="B57" s="51" t="s">
        <v>153</v>
      </c>
    </row>
    <row r="58" s="51" customFormat="1" ht="14.25">
      <c r="B58" s="51" t="s">
        <v>168</v>
      </c>
    </row>
    <row r="59" s="51" customFormat="1" ht="14.25">
      <c r="B59" s="51" t="s">
        <v>155</v>
      </c>
    </row>
    <row r="60" s="51" customFormat="1" ht="9" customHeight="1"/>
    <row r="61" spans="1:7" s="51" customFormat="1" ht="14.25">
      <c r="A61" s="73" t="s">
        <v>154</v>
      </c>
      <c r="B61" s="51" t="s">
        <v>156</v>
      </c>
      <c r="C61" s="54"/>
      <c r="D61" s="54"/>
      <c r="E61" s="54"/>
      <c r="F61" s="54"/>
      <c r="G61" s="54"/>
    </row>
    <row r="62" spans="2:7" s="51" customFormat="1" ht="14.25">
      <c r="B62" s="51" t="s">
        <v>187</v>
      </c>
      <c r="C62" s="54"/>
      <c r="D62" s="54"/>
      <c r="E62" s="54"/>
      <c r="F62" s="54"/>
      <c r="G62" s="54"/>
    </row>
    <row r="63" spans="2:7" s="51" customFormat="1" ht="14.25">
      <c r="B63" s="51" t="s">
        <v>188</v>
      </c>
      <c r="C63" s="54"/>
      <c r="D63" s="54"/>
      <c r="E63" s="54"/>
      <c r="F63" s="54"/>
      <c r="G63" s="54"/>
    </row>
    <row r="64" spans="2:7" s="51" customFormat="1" ht="14.25">
      <c r="B64" s="51" t="s">
        <v>191</v>
      </c>
      <c r="C64" s="54"/>
      <c r="D64" s="54"/>
      <c r="E64" s="54"/>
      <c r="F64" s="54"/>
      <c r="G64" s="54"/>
    </row>
    <row r="65" s="12" customFormat="1" ht="14.25">
      <c r="B65" s="51" t="s">
        <v>192</v>
      </c>
    </row>
    <row r="66" spans="3:7" ht="12.75">
      <c r="C66" s="38"/>
      <c r="D66" s="38"/>
      <c r="E66" s="38"/>
      <c r="F66" s="38"/>
      <c r="G66" s="38"/>
    </row>
    <row r="67" spans="2:7" ht="12.75">
      <c r="B67" s="38"/>
      <c r="C67" s="38"/>
      <c r="D67" s="38"/>
      <c r="E67" s="38"/>
      <c r="F67" s="38"/>
      <c r="G67" s="38"/>
    </row>
    <row r="68" spans="2:7" ht="12.75">
      <c r="B68" s="38"/>
      <c r="C68" s="38"/>
      <c r="D68" s="38"/>
      <c r="E68" s="38"/>
      <c r="F68" s="38"/>
      <c r="G68" s="38"/>
    </row>
    <row r="71" ht="12.75">
      <c r="C71" t="s">
        <v>26</v>
      </c>
    </row>
  </sheetData>
  <sheetProtection/>
  <mergeCells count="6">
    <mergeCell ref="F7:G7"/>
    <mergeCell ref="C7:D7"/>
    <mergeCell ref="F8:F11"/>
    <mergeCell ref="D8:D11"/>
    <mergeCell ref="C8:C11"/>
    <mergeCell ref="G8:G11"/>
  </mergeCells>
  <printOptions gridLines="1"/>
  <pageMargins left="0.22" right="0.17" top="0.17" bottom="0.16" header="0.17" footer="0.1"/>
  <pageSetup fitToHeight="1" fitToWidth="1" horizontalDpi="600" verticalDpi="600" orientation="portrait" paperSize="9" scale="71" r:id="rId1"/>
  <headerFooter alignWithMargins="0">
    <oddFooter>&amp;CPage&amp;Pof&amp;N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2">
      <selection activeCell="B25" sqref="B25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customWidth="1"/>
    <col min="4" max="4" width="4.421875" style="0" customWidth="1"/>
    <col min="5" max="5" width="20.7109375" style="0" customWidth="1"/>
  </cols>
  <sheetData>
    <row r="1" spans="2:6" ht="20.25">
      <c r="B1" s="142" t="str">
        <f>+'Income statement'!B1</f>
        <v>HANDAL RESOURCES  BERHAD (816839-X)</v>
      </c>
      <c r="C1" s="142"/>
      <c r="D1" s="142"/>
      <c r="E1" s="142"/>
      <c r="F1" s="142"/>
    </row>
    <row r="2" spans="2:6" ht="18">
      <c r="B2" s="3"/>
      <c r="C2" s="3"/>
      <c r="D2" s="3"/>
      <c r="E2" s="3"/>
      <c r="F2" s="3"/>
    </row>
    <row r="3" spans="2:6" s="78" customFormat="1" ht="15.75">
      <c r="B3" s="76" t="s">
        <v>94</v>
      </c>
      <c r="C3" s="77"/>
      <c r="D3" s="77"/>
      <c r="E3" s="77"/>
      <c r="F3" s="77"/>
    </row>
    <row r="4" s="78" customFormat="1" ht="15.75">
      <c r="B4" s="76" t="s">
        <v>85</v>
      </c>
    </row>
    <row r="5" s="78" customFormat="1" ht="15"/>
    <row r="6" spans="3:5" s="78" customFormat="1" ht="15.75">
      <c r="C6" s="79" t="s">
        <v>82</v>
      </c>
      <c r="D6" s="79"/>
      <c r="E6" s="79" t="s">
        <v>136</v>
      </c>
    </row>
    <row r="7" spans="3:5" s="78" customFormat="1" ht="15.75">
      <c r="C7" s="79" t="s">
        <v>83</v>
      </c>
      <c r="D7" s="79"/>
      <c r="E7" s="79" t="s">
        <v>83</v>
      </c>
    </row>
    <row r="8" spans="3:5" s="78" customFormat="1" ht="15.75">
      <c r="C8" s="79" t="str">
        <f>+'Income statement'!C13</f>
        <v>30 June 2009</v>
      </c>
      <c r="D8" s="79"/>
      <c r="E8" s="80" t="s">
        <v>103</v>
      </c>
    </row>
    <row r="9" spans="3:5" s="78" customFormat="1" ht="15.75">
      <c r="C9" s="77" t="s">
        <v>4</v>
      </c>
      <c r="D9" s="77"/>
      <c r="E9" s="77" t="s">
        <v>4</v>
      </c>
    </row>
    <row r="10" spans="3:5" s="78" customFormat="1" ht="15.75">
      <c r="C10" s="77"/>
      <c r="D10" s="77"/>
      <c r="E10" s="77"/>
    </row>
    <row r="11" spans="2:5" s="78" customFormat="1" ht="15.75">
      <c r="B11" s="76" t="s">
        <v>37</v>
      </c>
      <c r="C11" s="77"/>
      <c r="D11" s="77"/>
      <c r="E11" s="77"/>
    </row>
    <row r="12" spans="2:5" s="78" customFormat="1" ht="15.75">
      <c r="B12" s="76" t="s">
        <v>38</v>
      </c>
      <c r="C12" s="121"/>
      <c r="D12" s="77"/>
      <c r="E12" s="77"/>
    </row>
    <row r="13" spans="2:6" s="78" customFormat="1" ht="12.75" customHeight="1">
      <c r="B13" s="81" t="s">
        <v>125</v>
      </c>
      <c r="C13" s="122">
        <f>'[2]CBS'!F11</f>
        <v>18528.63593</v>
      </c>
      <c r="D13" s="82"/>
      <c r="E13" s="82" t="s">
        <v>25</v>
      </c>
      <c r="F13" s="83"/>
    </row>
    <row r="14" spans="2:6" s="78" customFormat="1" ht="15">
      <c r="B14" s="81" t="s">
        <v>126</v>
      </c>
      <c r="C14" s="122">
        <f>'[2]CBS'!F12</f>
        <v>2539.28481</v>
      </c>
      <c r="D14" s="82"/>
      <c r="E14" s="82" t="s">
        <v>25</v>
      </c>
      <c r="F14" s="84"/>
    </row>
    <row r="15" spans="2:6" s="78" customFormat="1" ht="15.75" thickBot="1">
      <c r="B15" s="81"/>
      <c r="C15" s="123"/>
      <c r="D15" s="82"/>
      <c r="E15" s="85"/>
      <c r="F15" s="84"/>
    </row>
    <row r="16" spans="2:6" s="78" customFormat="1" ht="16.5" thickBot="1">
      <c r="B16" s="86"/>
      <c r="C16" s="123">
        <f>SUM(C13:C15)</f>
        <v>21067.92074</v>
      </c>
      <c r="D16" s="82"/>
      <c r="E16" s="85" t="s">
        <v>25</v>
      </c>
      <c r="F16" s="84"/>
    </row>
    <row r="17" spans="2:6" s="78" customFormat="1" ht="15">
      <c r="B17" s="81"/>
      <c r="C17" s="124"/>
      <c r="D17" s="87"/>
      <c r="E17" s="87"/>
      <c r="F17" s="84"/>
    </row>
    <row r="18" spans="2:6" s="78" customFormat="1" ht="15">
      <c r="B18" s="81"/>
      <c r="C18" s="124"/>
      <c r="D18" s="87"/>
      <c r="E18" s="87"/>
      <c r="F18" s="84"/>
    </row>
    <row r="19" spans="2:6" s="78" customFormat="1" ht="15.75">
      <c r="B19" s="86" t="s">
        <v>5</v>
      </c>
      <c r="C19" s="124"/>
      <c r="D19" s="87"/>
      <c r="E19" s="87"/>
      <c r="F19" s="84"/>
    </row>
    <row r="20" spans="2:6" s="78" customFormat="1" ht="15">
      <c r="B20" s="84" t="s">
        <v>58</v>
      </c>
      <c r="C20" s="122">
        <f>'[2]CBS'!F18</f>
        <v>6389.48375</v>
      </c>
      <c r="D20" s="82"/>
      <c r="E20" s="82" t="s">
        <v>25</v>
      </c>
      <c r="F20" s="84"/>
    </row>
    <row r="21" spans="2:6" s="78" customFormat="1" ht="15">
      <c r="B21" s="84" t="s">
        <v>57</v>
      </c>
      <c r="C21" s="122">
        <f>'[2]CBS'!F19+1</f>
        <v>19746.360020000004</v>
      </c>
      <c r="D21" s="82"/>
      <c r="E21" s="82" t="s">
        <v>25</v>
      </c>
      <c r="F21" s="84"/>
    </row>
    <row r="22" spans="2:6" s="78" customFormat="1" ht="15">
      <c r="B22" s="84" t="s">
        <v>127</v>
      </c>
      <c r="C22" s="122">
        <f>'[2]CBS'!F20</f>
        <v>12732.22785</v>
      </c>
      <c r="D22" s="82"/>
      <c r="E22" s="82" t="s">
        <v>25</v>
      </c>
      <c r="F22" s="84"/>
    </row>
    <row r="23" spans="2:6" s="78" customFormat="1" ht="15">
      <c r="B23" s="84" t="s">
        <v>59</v>
      </c>
      <c r="C23" s="122">
        <f>'[2]CBS'!F21</f>
        <v>1589.9029699999999</v>
      </c>
      <c r="D23" s="82"/>
      <c r="E23" s="82" t="s">
        <v>25</v>
      </c>
      <c r="F23" s="84"/>
    </row>
    <row r="24" spans="2:6" s="78" customFormat="1" ht="15">
      <c r="B24" s="84" t="s">
        <v>128</v>
      </c>
      <c r="C24" s="122">
        <f>'[2]CBS'!F22</f>
        <v>24215.425580000003</v>
      </c>
      <c r="D24" s="82"/>
      <c r="E24" s="82" t="s">
        <v>25</v>
      </c>
      <c r="F24" s="84"/>
    </row>
    <row r="25" spans="2:6" s="78" customFormat="1" ht="15.75" thickBot="1">
      <c r="B25" s="84" t="s">
        <v>189</v>
      </c>
      <c r="C25" s="123">
        <f>'[2]CBS'!F23</f>
        <v>3321.389730000001</v>
      </c>
      <c r="D25" s="82"/>
      <c r="E25" s="85" t="s">
        <v>25</v>
      </c>
      <c r="F25" s="84"/>
    </row>
    <row r="26" spans="2:6" s="78" customFormat="1" ht="15.75" thickBot="1">
      <c r="B26" s="81"/>
      <c r="C26" s="123">
        <f>SUM(C20:C25)-2</f>
        <v>67992.7899</v>
      </c>
      <c r="D26" s="87"/>
      <c r="E26" s="85" t="s">
        <v>25</v>
      </c>
      <c r="F26" s="84"/>
    </row>
    <row r="27" spans="2:6" s="78" customFormat="1" ht="15">
      <c r="B27" s="81"/>
      <c r="C27" s="124"/>
      <c r="D27" s="87"/>
      <c r="E27" s="87"/>
      <c r="F27" s="84"/>
    </row>
    <row r="28" spans="2:6" s="78" customFormat="1" ht="16.5" thickBot="1">
      <c r="B28" s="86" t="s">
        <v>39</v>
      </c>
      <c r="C28" s="125">
        <f>+C26+C16</f>
        <v>89060.71064</v>
      </c>
      <c r="D28" s="87"/>
      <c r="E28" s="88" t="s">
        <v>25</v>
      </c>
      <c r="F28" s="84"/>
    </row>
    <row r="29" spans="2:6" s="78" customFormat="1" ht="15.75" thickTop="1">
      <c r="B29" s="81"/>
      <c r="C29" s="124"/>
      <c r="D29" s="87"/>
      <c r="E29" s="87"/>
      <c r="F29" s="84"/>
    </row>
    <row r="30" spans="2:6" s="78" customFormat="1" ht="15.75">
      <c r="B30" s="86" t="s">
        <v>40</v>
      </c>
      <c r="C30" s="124"/>
      <c r="D30" s="87"/>
      <c r="E30" s="87"/>
      <c r="F30" s="84"/>
    </row>
    <row r="31" spans="2:6" s="78" customFormat="1" ht="15.75">
      <c r="B31" s="86" t="s">
        <v>60</v>
      </c>
      <c r="C31" s="124"/>
      <c r="D31" s="87"/>
      <c r="E31" s="87"/>
      <c r="F31" s="84"/>
    </row>
    <row r="32" spans="2:6" s="78" customFormat="1" ht="15">
      <c r="B32" s="84" t="s">
        <v>61</v>
      </c>
      <c r="C32" s="122">
        <f>'[2]CBS'!F30</f>
        <v>35750</v>
      </c>
      <c r="D32" s="82"/>
      <c r="E32" s="82" t="s">
        <v>25</v>
      </c>
      <c r="F32" s="84"/>
    </row>
    <row r="33" spans="2:6" s="78" customFormat="1" ht="15.75" thickBot="1">
      <c r="B33" s="84" t="s">
        <v>129</v>
      </c>
      <c r="C33" s="123">
        <f>'[2]CBS'!F32</f>
        <v>2833.377634692828</v>
      </c>
      <c r="D33" s="82"/>
      <c r="E33" s="85" t="s">
        <v>25</v>
      </c>
      <c r="F33" s="84"/>
    </row>
    <row r="34" spans="2:6" s="78" customFormat="1" ht="15.75" thickBot="1">
      <c r="B34" s="84" t="s">
        <v>137</v>
      </c>
      <c r="C34" s="134">
        <f>SUM(C32:C33)</f>
        <v>38583.37763469283</v>
      </c>
      <c r="D34" s="87"/>
      <c r="E34" s="90" t="s">
        <v>25</v>
      </c>
      <c r="F34" s="84"/>
    </row>
    <row r="35" spans="2:6" s="78" customFormat="1" ht="15">
      <c r="B35" s="84"/>
      <c r="C35" s="124"/>
      <c r="D35" s="87"/>
      <c r="E35" s="87"/>
      <c r="F35" s="84"/>
    </row>
    <row r="36" spans="2:6" s="78" customFormat="1" ht="15.75">
      <c r="B36" s="89"/>
      <c r="C36" s="122"/>
      <c r="D36" s="87"/>
      <c r="E36" s="82"/>
      <c r="F36" s="84"/>
    </row>
    <row r="37" spans="2:6" s="78" customFormat="1" ht="15.75">
      <c r="B37" s="89" t="s">
        <v>41</v>
      </c>
      <c r="C37" s="122"/>
      <c r="D37" s="87"/>
      <c r="E37" s="82"/>
      <c r="F37" s="84"/>
    </row>
    <row r="38" spans="2:6" s="78" customFormat="1" ht="15">
      <c r="B38" s="84" t="s">
        <v>62</v>
      </c>
      <c r="C38" s="122">
        <f>'[2]CBS'!F38</f>
        <v>123.31544</v>
      </c>
      <c r="D38" s="82"/>
      <c r="E38" s="82" t="s">
        <v>25</v>
      </c>
      <c r="F38" s="84"/>
    </row>
    <row r="39" spans="2:6" s="78" customFormat="1" ht="15">
      <c r="B39" s="84" t="s">
        <v>130</v>
      </c>
      <c r="C39" s="122">
        <f>'[2]CBS'!F39</f>
        <v>20186.60018</v>
      </c>
      <c r="D39" s="82"/>
      <c r="E39" s="82" t="s">
        <v>25</v>
      </c>
      <c r="F39" s="84"/>
    </row>
    <row r="40" spans="2:6" s="78" customFormat="1" ht="15.75" thickBot="1">
      <c r="B40" s="84" t="s">
        <v>131</v>
      </c>
      <c r="C40" s="123">
        <f>'[2]CBS'!F40</f>
        <v>136.84339789999996</v>
      </c>
      <c r="D40" s="82"/>
      <c r="E40" s="85" t="s">
        <v>25</v>
      </c>
      <c r="F40" s="84"/>
    </row>
    <row r="41" spans="2:6" s="78" customFormat="1" ht="16.5" thickBot="1">
      <c r="B41" s="89"/>
      <c r="C41" s="123">
        <f>SUM(C38:C40)</f>
        <v>20446.7590179</v>
      </c>
      <c r="D41" s="87"/>
      <c r="E41" s="90" t="s">
        <v>25</v>
      </c>
      <c r="F41" s="84"/>
    </row>
    <row r="42" spans="2:6" s="78" customFormat="1" ht="15.75">
      <c r="B42" s="89"/>
      <c r="C42" s="122"/>
      <c r="D42" s="87"/>
      <c r="E42" s="82"/>
      <c r="F42" s="84"/>
    </row>
    <row r="43" spans="2:6" s="78" customFormat="1" ht="15.75">
      <c r="B43" s="89" t="s">
        <v>42</v>
      </c>
      <c r="C43" s="124"/>
      <c r="D43" s="87"/>
      <c r="E43" s="87"/>
      <c r="F43" s="84"/>
    </row>
    <row r="44" spans="2:6" s="78" customFormat="1" ht="15">
      <c r="B44" s="81" t="s">
        <v>63</v>
      </c>
      <c r="C44" s="122">
        <f>'[2]CBS'!F44</f>
        <v>9812.07161</v>
      </c>
      <c r="D44" s="82"/>
      <c r="E44" s="82" t="s">
        <v>25</v>
      </c>
      <c r="F44" s="84"/>
    </row>
    <row r="45" spans="2:6" s="78" customFormat="1" ht="15">
      <c r="B45" s="81" t="s">
        <v>132</v>
      </c>
      <c r="C45" s="122">
        <f>'[2]CBS'!F45</f>
        <v>1646.4696600000002</v>
      </c>
      <c r="D45" s="82"/>
      <c r="E45" s="82" t="s">
        <v>25</v>
      </c>
      <c r="F45" s="84"/>
    </row>
    <row r="46" spans="2:6" s="78" customFormat="1" ht="15">
      <c r="B46" s="81" t="s">
        <v>62</v>
      </c>
      <c r="C46" s="122">
        <f>'[2]CBS'!F46</f>
        <v>82</v>
      </c>
      <c r="D46" s="82"/>
      <c r="E46" s="82" t="s">
        <v>25</v>
      </c>
      <c r="F46" s="84"/>
    </row>
    <row r="47" spans="2:6" s="78" customFormat="1" ht="15">
      <c r="B47" s="81" t="s">
        <v>64</v>
      </c>
      <c r="C47" s="122">
        <f>'[2]CBS'!F47</f>
        <v>16608.72066</v>
      </c>
      <c r="D47" s="82"/>
      <c r="E47" s="82" t="s">
        <v>25</v>
      </c>
      <c r="F47" s="84"/>
    </row>
    <row r="48" spans="2:6" s="78" customFormat="1" ht="15.75" thickBot="1">
      <c r="B48" s="81" t="s">
        <v>65</v>
      </c>
      <c r="C48" s="123">
        <f>'[2]CBS'!F48</f>
        <v>1882.3120574071743</v>
      </c>
      <c r="D48" s="82"/>
      <c r="E48" s="85" t="s">
        <v>25</v>
      </c>
      <c r="F48" s="84"/>
    </row>
    <row r="49" spans="2:6" s="78" customFormat="1" ht="15.75" thickBot="1">
      <c r="B49" s="84"/>
      <c r="C49" s="134">
        <f>SUM(C44:C48)-1</f>
        <v>30030.573987407173</v>
      </c>
      <c r="D49" s="87"/>
      <c r="E49" s="90" t="s">
        <v>25</v>
      </c>
      <c r="F49" s="84"/>
    </row>
    <row r="50" spans="2:6" s="78" customFormat="1" ht="12.75" customHeight="1">
      <c r="B50" s="84"/>
      <c r="C50" s="124"/>
      <c r="D50" s="87"/>
      <c r="E50" s="87"/>
      <c r="F50" s="84"/>
    </row>
    <row r="51" spans="2:6" s="78" customFormat="1" ht="15.75">
      <c r="B51" s="89" t="s">
        <v>43</v>
      </c>
      <c r="C51" s="124">
        <f>+C49+C41+1</f>
        <v>50478.33300530717</v>
      </c>
      <c r="D51" s="87"/>
      <c r="E51" s="87" t="s">
        <v>25</v>
      </c>
      <c r="F51" s="84"/>
    </row>
    <row r="52" spans="3:6" s="78" customFormat="1" ht="12.75" customHeight="1">
      <c r="C52" s="124"/>
      <c r="D52" s="87"/>
      <c r="E52" s="87"/>
      <c r="F52" s="84"/>
    </row>
    <row r="53" spans="2:6" s="78" customFormat="1" ht="16.5" thickBot="1">
      <c r="B53" s="76" t="s">
        <v>44</v>
      </c>
      <c r="C53" s="125">
        <f>C51+C34-1</f>
        <v>89060.71064</v>
      </c>
      <c r="D53" s="79"/>
      <c r="E53" s="88" t="s">
        <v>25</v>
      </c>
      <c r="F53" s="84"/>
    </row>
    <row r="54" spans="2:6" s="78" customFormat="1" ht="16.5" thickTop="1">
      <c r="B54" s="76"/>
      <c r="C54" s="82"/>
      <c r="D54" s="87"/>
      <c r="E54" s="82"/>
      <c r="F54" s="84"/>
    </row>
    <row r="55" spans="2:6" s="78" customFormat="1" ht="15.75">
      <c r="B55" s="76"/>
      <c r="D55" s="82"/>
      <c r="E55" s="82"/>
      <c r="F55" s="84"/>
    </row>
    <row r="56" spans="2:6" s="78" customFormat="1" ht="15" hidden="1">
      <c r="B56" s="78" t="s">
        <v>7</v>
      </c>
      <c r="C56" s="91" t="e">
        <f>+(+#REF!-C17+#REF!)/43560</f>
        <v>#REF!</v>
      </c>
      <c r="D56" s="91"/>
      <c r="E56" s="91" t="e">
        <f>+(+#REF!-E17+#REF!)/43560</f>
        <v>#REF!</v>
      </c>
      <c r="F56" s="84"/>
    </row>
    <row r="57" spans="2:6" s="78" customFormat="1" ht="15">
      <c r="B57" s="143" t="s">
        <v>169</v>
      </c>
      <c r="C57" s="91"/>
      <c r="D57" s="91"/>
      <c r="E57" s="91"/>
      <c r="F57" s="84"/>
    </row>
    <row r="58" spans="2:6" s="78" customFormat="1" ht="15">
      <c r="B58" s="143"/>
      <c r="C58" s="91">
        <f>+C34/71500</f>
        <v>0.5396276592264732</v>
      </c>
      <c r="D58" s="91"/>
      <c r="E58" s="91" t="s">
        <v>25</v>
      </c>
      <c r="F58" s="84"/>
    </row>
    <row r="59" s="78" customFormat="1" ht="9.75" customHeight="1">
      <c r="B59" s="92"/>
    </row>
    <row r="60" spans="1:9" s="78" customFormat="1" ht="15">
      <c r="A60" s="93" t="s">
        <v>146</v>
      </c>
      <c r="B60" s="78" t="s">
        <v>159</v>
      </c>
      <c r="C60" s="94"/>
      <c r="D60" s="94"/>
      <c r="E60" s="94"/>
      <c r="F60" s="94"/>
      <c r="G60" s="94"/>
      <c r="H60" s="94"/>
      <c r="I60" s="94"/>
    </row>
    <row r="61" spans="2:9" s="78" customFormat="1" ht="15">
      <c r="B61" s="78" t="s">
        <v>170</v>
      </c>
      <c r="C61" s="94"/>
      <c r="D61" s="94"/>
      <c r="E61" s="94"/>
      <c r="F61" s="94"/>
      <c r="G61" s="94"/>
      <c r="H61" s="94"/>
      <c r="I61" s="94"/>
    </row>
    <row r="62" spans="2:9" s="78" customFormat="1" ht="15">
      <c r="B62" s="84" t="s">
        <v>160</v>
      </c>
      <c r="C62" s="94"/>
      <c r="D62" s="94"/>
      <c r="E62" s="94"/>
      <c r="F62" s="94"/>
      <c r="G62" s="94"/>
      <c r="H62" s="94"/>
      <c r="I62" s="94"/>
    </row>
    <row r="63" spans="2:9" s="78" customFormat="1" ht="15">
      <c r="B63" s="84" t="s">
        <v>161</v>
      </c>
      <c r="C63" s="94"/>
      <c r="D63" s="94"/>
      <c r="E63" s="94"/>
      <c r="F63" s="94"/>
      <c r="G63" s="94"/>
      <c r="H63" s="94"/>
      <c r="I63" s="94"/>
    </row>
    <row r="64" s="78" customFormat="1" ht="7.5" customHeight="1"/>
    <row r="65" spans="1:7" s="78" customFormat="1" ht="15">
      <c r="A65" s="93" t="s">
        <v>151</v>
      </c>
      <c r="B65" s="78" t="s">
        <v>171</v>
      </c>
      <c r="C65" s="95"/>
      <c r="D65" s="95"/>
      <c r="E65" s="95"/>
      <c r="F65" s="95"/>
      <c r="G65" s="95"/>
    </row>
    <row r="66" spans="2:7" s="78" customFormat="1" ht="15">
      <c r="B66" s="96" t="s">
        <v>172</v>
      </c>
      <c r="C66" s="95"/>
      <c r="D66" s="95"/>
      <c r="E66" s="95"/>
      <c r="F66" s="95"/>
      <c r="G66" s="95"/>
    </row>
    <row r="67" spans="2:7" ht="12.75">
      <c r="B67" s="38"/>
      <c r="C67" s="11"/>
      <c r="D67" s="38"/>
      <c r="E67" s="38"/>
      <c r="F67" s="38"/>
      <c r="G67" s="38"/>
    </row>
  </sheetData>
  <sheetProtection/>
  <mergeCells count="2">
    <mergeCell ref="B1:F1"/>
    <mergeCell ref="B57:B58"/>
  </mergeCells>
  <printOptions gridLines="1"/>
  <pageMargins left="0.36" right="0.17" top="0.3" bottom="0.2" header="0.22" footer="0.1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.140625" style="102" customWidth="1"/>
    <col min="2" max="2" width="39.421875" style="102" customWidth="1"/>
    <col min="3" max="6" width="18.7109375" style="102" customWidth="1"/>
    <col min="7" max="16384" width="9.140625" style="102" customWidth="1"/>
  </cols>
  <sheetData>
    <row r="1" ht="20.25">
      <c r="B1" s="101" t="str">
        <f>+'Income statement'!B1</f>
        <v>HANDAL RESOURCES  BERHAD (816839-X)</v>
      </c>
    </row>
    <row r="2" ht="15" customHeight="1"/>
    <row r="3" s="104" customFormat="1" ht="15">
      <c r="B3" s="103" t="s">
        <v>95</v>
      </c>
    </row>
    <row r="4" s="104" customFormat="1" ht="15" customHeight="1">
      <c r="B4" s="103" t="s">
        <v>182</v>
      </c>
    </row>
    <row r="5" s="104" customFormat="1" ht="15">
      <c r="B5" s="103"/>
    </row>
    <row r="6" s="104" customFormat="1" ht="15.75" thickBot="1">
      <c r="B6" s="103"/>
    </row>
    <row r="7" spans="3:6" s="104" customFormat="1" ht="20.25" customHeight="1" thickBot="1">
      <c r="C7" s="144" t="s">
        <v>139</v>
      </c>
      <c r="D7" s="145"/>
      <c r="E7" s="145"/>
      <c r="F7" s="146"/>
    </row>
    <row r="8" s="104" customFormat="1" ht="12.75" customHeight="1" hidden="1"/>
    <row r="9" s="104" customFormat="1" ht="12.75" customHeight="1" hidden="1"/>
    <row r="10" spans="3:6" s="104" customFormat="1" ht="15" customHeight="1">
      <c r="C10" s="105"/>
      <c r="D10" s="105"/>
      <c r="E10" s="100"/>
      <c r="F10" s="105"/>
    </row>
    <row r="11" spans="3:6" s="104" customFormat="1" ht="15" customHeight="1">
      <c r="C11" s="105"/>
      <c r="D11" s="105"/>
      <c r="E11" s="113"/>
      <c r="F11" s="113"/>
    </row>
    <row r="12" spans="3:6" s="104" customFormat="1" ht="15" customHeight="1">
      <c r="C12" s="105" t="s">
        <v>6</v>
      </c>
      <c r="D12" s="105" t="s">
        <v>11</v>
      </c>
      <c r="E12" s="114" t="s">
        <v>12</v>
      </c>
      <c r="F12" s="114" t="s">
        <v>66</v>
      </c>
    </row>
    <row r="13" spans="3:6" s="104" customFormat="1" ht="15" customHeight="1">
      <c r="C13" s="105"/>
      <c r="D13" s="105"/>
      <c r="E13" s="113"/>
      <c r="F13" s="113"/>
    </row>
    <row r="14" spans="3:6" s="104" customFormat="1" ht="15" customHeight="1">
      <c r="C14" s="105" t="s">
        <v>0</v>
      </c>
      <c r="D14" s="105" t="s">
        <v>0</v>
      </c>
      <c r="E14" s="105" t="s">
        <v>0</v>
      </c>
      <c r="F14" s="105" t="s">
        <v>4</v>
      </c>
    </row>
    <row r="15" spans="3:6" s="104" customFormat="1" ht="15" customHeight="1">
      <c r="C15" s="105"/>
      <c r="D15" s="105"/>
      <c r="E15" s="105"/>
      <c r="F15" s="105"/>
    </row>
    <row r="16" spans="2:6" s="104" customFormat="1" ht="15" customHeight="1">
      <c r="B16" s="103" t="s">
        <v>181</v>
      </c>
      <c r="C16" s="126" t="s">
        <v>105</v>
      </c>
      <c r="D16" s="126">
        <v>0</v>
      </c>
      <c r="E16" s="126">
        <v>-5</v>
      </c>
      <c r="F16" s="126">
        <f>SUM(C16:E16)</f>
        <v>-5</v>
      </c>
    </row>
    <row r="17" spans="3:6" s="104" customFormat="1" ht="15" customHeight="1">
      <c r="C17" s="106"/>
      <c r="D17" s="106"/>
      <c r="E17" s="106"/>
      <c r="F17" s="106"/>
    </row>
    <row r="18" spans="2:6" s="104" customFormat="1" ht="15" customHeight="1">
      <c r="B18" s="104" t="s">
        <v>106</v>
      </c>
      <c r="C18" s="106">
        <f>'[2]CBS'!$C$30</f>
        <v>35750</v>
      </c>
      <c r="D18" s="106">
        <v>0</v>
      </c>
      <c r="E18" s="106">
        <v>0</v>
      </c>
      <c r="F18" s="106">
        <f>SUM(C18:E18)</f>
        <v>35750</v>
      </c>
    </row>
    <row r="19" spans="3:6" s="104" customFormat="1" ht="15" customHeight="1">
      <c r="C19" s="106"/>
      <c r="D19" s="106"/>
      <c r="E19" s="106"/>
      <c r="F19" s="106">
        <f>SUM(C19:E19)</f>
        <v>0</v>
      </c>
    </row>
    <row r="20" spans="2:6" s="104" customFormat="1" ht="15" customHeight="1">
      <c r="B20" s="104" t="s">
        <v>45</v>
      </c>
      <c r="C20" s="106">
        <v>0</v>
      </c>
      <c r="D20" s="106">
        <v>0</v>
      </c>
      <c r="E20" s="106">
        <f>'Income statement'!F34</f>
        <v>2838.4535346928305</v>
      </c>
      <c r="F20" s="106">
        <f>SUM(C20:E20)</f>
        <v>2838.4535346928305</v>
      </c>
    </row>
    <row r="21" spans="3:6" s="104" customFormat="1" ht="15" customHeight="1">
      <c r="C21" s="106"/>
      <c r="D21" s="106"/>
      <c r="E21" s="106"/>
      <c r="F21" s="106"/>
    </row>
    <row r="22" spans="2:7" s="104" customFormat="1" ht="15" customHeight="1" thickBot="1">
      <c r="B22" s="103" t="s">
        <v>173</v>
      </c>
      <c r="C22" s="107">
        <f>SUM(C16:C21)</f>
        <v>35750</v>
      </c>
      <c r="D22" s="107">
        <f>SUM(D16:D21)</f>
        <v>0</v>
      </c>
      <c r="E22" s="107">
        <f>SUM(E16:E21)</f>
        <v>2833.4535346928305</v>
      </c>
      <c r="F22" s="107">
        <f>SUM(F16:F21)</f>
        <v>38583.45353469283</v>
      </c>
      <c r="G22" s="108"/>
    </row>
    <row r="23" spans="3:6" s="104" customFormat="1" ht="15" customHeight="1" thickTop="1">
      <c r="C23" s="109"/>
      <c r="D23" s="109"/>
      <c r="E23" s="109"/>
      <c r="F23" s="109"/>
    </row>
    <row r="24" spans="3:12" s="104" customFormat="1" ht="15" customHeight="1">
      <c r="C24" s="109"/>
      <c r="D24" s="109"/>
      <c r="E24" s="109"/>
      <c r="L24" s="109"/>
    </row>
    <row r="25" spans="2:12" s="104" customFormat="1" ht="15" customHeight="1">
      <c r="B25" s="104" t="s">
        <v>133</v>
      </c>
      <c r="C25" s="109"/>
      <c r="D25" s="109"/>
      <c r="E25" s="109"/>
      <c r="G25" s="110"/>
      <c r="H25" s="110"/>
      <c r="I25" s="110"/>
      <c r="K25" s="110"/>
      <c r="L25" s="109"/>
    </row>
    <row r="26" spans="2:11" s="104" customFormat="1" ht="15" customHeight="1">
      <c r="B26" s="110"/>
      <c r="C26" s="109"/>
      <c r="D26" s="109"/>
      <c r="E26" s="109"/>
      <c r="F26" s="109"/>
      <c r="G26" s="110"/>
      <c r="H26" s="110"/>
      <c r="I26" s="110"/>
      <c r="J26" s="110"/>
      <c r="K26" s="110"/>
    </row>
    <row r="27" spans="2:5" s="104" customFormat="1" ht="15" customHeight="1">
      <c r="B27" s="104" t="s">
        <v>157</v>
      </c>
      <c r="C27" s="111"/>
      <c r="D27" s="111"/>
      <c r="E27" s="111"/>
    </row>
    <row r="28" spans="2:5" s="104" customFormat="1" ht="15" customHeight="1">
      <c r="B28" s="104" t="s">
        <v>174</v>
      </c>
      <c r="C28" s="111"/>
      <c r="D28" s="111"/>
      <c r="E28" s="111"/>
    </row>
    <row r="29" spans="2:5" s="104" customFormat="1" ht="15" customHeight="1">
      <c r="B29" s="110" t="s">
        <v>183</v>
      </c>
      <c r="C29" s="111"/>
      <c r="D29" s="111"/>
      <c r="E29" s="111"/>
    </row>
    <row r="30" s="104" customFormat="1" ht="15" customHeight="1">
      <c r="B30" s="104" t="s">
        <v>158</v>
      </c>
    </row>
    <row r="31" spans="2:5" ht="12.75">
      <c r="B31" s="112"/>
      <c r="C31" s="112"/>
      <c r="D31" s="112"/>
      <c r="E31" s="112"/>
    </row>
    <row r="32" spans="2:5" ht="12.75">
      <c r="B32" s="112"/>
      <c r="C32" s="112"/>
      <c r="D32" s="112"/>
      <c r="E32" s="112"/>
    </row>
    <row r="33" spans="2:5" ht="12.75">
      <c r="B33" s="112"/>
      <c r="C33" s="112"/>
      <c r="D33" s="112"/>
      <c r="E33" s="112"/>
    </row>
  </sheetData>
  <sheetProtection/>
  <mergeCells count="1">
    <mergeCell ref="C7:F7"/>
  </mergeCells>
  <printOptions gridLines="1"/>
  <pageMargins left="0.24" right="0.17" top="0.58" bottom="0.17" header="0.29" footer="0.1"/>
  <pageSetup fitToHeight="1" fitToWidth="1" horizontalDpi="600" verticalDpi="600" orientation="portrait" paperSize="9" scale="80" r:id="rId1"/>
  <headerFooter alignWithMargins="0">
    <oddFooter>&amp;CPage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4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96</v>
      </c>
      <c r="B3" s="12"/>
      <c r="C3" s="12"/>
      <c r="D3" s="12"/>
      <c r="E3" s="12"/>
      <c r="F3" s="12"/>
    </row>
    <row r="4" spans="1:6" ht="15" customHeight="1">
      <c r="A4" s="2" t="s">
        <v>90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27</v>
      </c>
    </row>
    <row r="6" spans="1:6" ht="15" customHeight="1">
      <c r="A6" s="2"/>
      <c r="B6" s="12"/>
      <c r="C6" s="12"/>
      <c r="D6" s="5" t="s">
        <v>14</v>
      </c>
      <c r="E6" s="12"/>
      <c r="F6" s="5" t="s">
        <v>28</v>
      </c>
    </row>
    <row r="7" spans="1:6" ht="15" customHeight="1">
      <c r="A7" s="2"/>
      <c r="B7" s="12"/>
      <c r="C7" s="12"/>
      <c r="D7" s="5" t="s">
        <v>13</v>
      </c>
      <c r="E7" s="12"/>
      <c r="F7" s="5" t="s">
        <v>111</v>
      </c>
    </row>
    <row r="8" spans="1:6" ht="15" customHeight="1">
      <c r="A8" s="2"/>
      <c r="B8" s="12"/>
      <c r="C8" s="12"/>
      <c r="D8" s="5" t="str">
        <f>'Income statement'!F13</f>
        <v>30 June 2009</v>
      </c>
      <c r="E8" s="12"/>
      <c r="F8" s="5" t="str">
        <f>'Income statement'!G13</f>
        <v>30 June 2008</v>
      </c>
    </row>
    <row r="9" spans="1:6" ht="15" customHeight="1">
      <c r="A9" s="2"/>
      <c r="B9" s="12"/>
      <c r="C9" s="12"/>
      <c r="D9" s="5" t="s">
        <v>4</v>
      </c>
      <c r="E9" s="12"/>
      <c r="F9" s="5" t="s">
        <v>4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67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25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8</v>
      </c>
      <c r="B15" s="19"/>
      <c r="C15" s="19"/>
      <c r="D15" s="21"/>
      <c r="E15" s="21"/>
      <c r="F15" s="29"/>
    </row>
    <row r="16" spans="1:6" ht="14.25" customHeight="1">
      <c r="A16" s="40" t="s">
        <v>69</v>
      </c>
      <c r="B16" s="19"/>
      <c r="C16" s="19"/>
      <c r="D16" s="21">
        <f>'[1]cashflow.'!D12</f>
        <v>363.5</v>
      </c>
      <c r="E16" s="21"/>
      <c r="F16" s="29" t="s">
        <v>25</v>
      </c>
    </row>
    <row r="17" spans="1:6" ht="14.25">
      <c r="A17" s="40" t="s">
        <v>68</v>
      </c>
      <c r="B17" s="19"/>
      <c r="C17" s="19"/>
      <c r="D17" s="21">
        <f>'[1]cashflow.'!D13</f>
        <v>265</v>
      </c>
      <c r="E17" s="21"/>
      <c r="F17" s="29" t="s">
        <v>25</v>
      </c>
    </row>
    <row r="18" spans="1:6" ht="14.25">
      <c r="A18" s="40" t="s">
        <v>70</v>
      </c>
      <c r="B18" s="19"/>
      <c r="C18" s="19"/>
      <c r="D18" s="21">
        <f>'[1]cashflow.'!D14</f>
        <v>7.4</v>
      </c>
      <c r="E18" s="21"/>
      <c r="F18" s="29" t="s">
        <v>25</v>
      </c>
    </row>
    <row r="19" spans="1:6" ht="15.75" customHeight="1">
      <c r="A19" s="40" t="s">
        <v>72</v>
      </c>
      <c r="B19" s="19"/>
      <c r="C19" s="19"/>
      <c r="D19" s="21">
        <f>'[1]cashflow.'!D15</f>
        <v>0</v>
      </c>
      <c r="E19" s="21"/>
      <c r="F19" s="29" t="s">
        <v>25</v>
      </c>
    </row>
    <row r="20" spans="1:6" ht="14.25">
      <c r="A20" s="40" t="s">
        <v>71</v>
      </c>
      <c r="B20" s="19"/>
      <c r="C20" s="19"/>
      <c r="D20" s="21">
        <f>'[1]cashflow.'!D16</f>
        <v>-97</v>
      </c>
      <c r="E20" s="21"/>
      <c r="F20" s="29" t="s">
        <v>25</v>
      </c>
    </row>
    <row r="21" spans="1:6" ht="15" customHeight="1" thickBot="1">
      <c r="A21" s="40" t="s">
        <v>115</v>
      </c>
      <c r="B21" s="20"/>
      <c r="C21" s="19"/>
      <c r="D21" s="21">
        <f>'[1]cashflow.'!D17</f>
        <v>-1123.228034050444</v>
      </c>
      <c r="E21" s="28"/>
      <c r="F21" s="30" t="s">
        <v>25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9</v>
      </c>
      <c r="B23" s="19"/>
      <c r="C23" s="19"/>
      <c r="D23" s="49">
        <f>SUM(D13:D21)</f>
        <v>2906.985599999999</v>
      </c>
      <c r="E23" s="21"/>
      <c r="F23" s="29" t="s">
        <v>25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97</v>
      </c>
      <c r="B25" s="24"/>
      <c r="C25" s="24"/>
      <c r="D25" s="21">
        <f>'[1]cashflow.'!D22</f>
        <v>0</v>
      </c>
      <c r="E25" s="21"/>
      <c r="F25" s="29" t="s">
        <v>25</v>
      </c>
      <c r="G25" s="19"/>
      <c r="H25" s="19"/>
    </row>
    <row r="26" spans="1:8" ht="14.25" customHeight="1">
      <c r="A26" s="41" t="s">
        <v>98</v>
      </c>
      <c r="B26" s="24"/>
      <c r="C26" s="24"/>
      <c r="D26" s="21">
        <f>'[1]cashflow.'!D23</f>
        <v>-867.4733900000028</v>
      </c>
      <c r="E26" s="21"/>
      <c r="F26" s="29" t="s">
        <v>25</v>
      </c>
      <c r="G26" s="19"/>
      <c r="H26" s="19"/>
    </row>
    <row r="27" spans="1:8" ht="14.25" customHeight="1">
      <c r="A27" s="41" t="s">
        <v>116</v>
      </c>
      <c r="B27" s="24"/>
      <c r="C27" s="24"/>
      <c r="D27" s="21">
        <f>'[1]cashflow.'!D24</f>
        <v>78.74748</v>
      </c>
      <c r="E27" s="21"/>
      <c r="F27" s="29" t="s">
        <v>25</v>
      </c>
      <c r="G27" s="19"/>
      <c r="H27" s="19"/>
    </row>
    <row r="28" spans="1:8" ht="14.25" customHeight="1">
      <c r="A28" s="41" t="s">
        <v>117</v>
      </c>
      <c r="B28" s="20"/>
      <c r="C28" s="20"/>
      <c r="D28" s="21">
        <f>'[1]cashflow.'!D25</f>
        <v>669.1108099999999</v>
      </c>
      <c r="E28" s="21"/>
      <c r="F28" s="29" t="s">
        <v>25</v>
      </c>
      <c r="G28" s="19"/>
      <c r="H28" s="19"/>
    </row>
    <row r="29" spans="1:8" ht="14.25" customHeight="1">
      <c r="A29" s="41" t="s">
        <v>73</v>
      </c>
      <c r="B29" s="20"/>
      <c r="C29" s="20"/>
      <c r="D29" s="21">
        <f>'[1]cashflow.'!D26</f>
        <v>1842.1404200000015</v>
      </c>
      <c r="E29" s="21"/>
      <c r="F29" s="29" t="s">
        <v>25</v>
      </c>
      <c r="G29" s="19"/>
      <c r="H29" s="19"/>
    </row>
    <row r="30" spans="1:8" ht="15" thickBot="1">
      <c r="A30" s="40" t="s">
        <v>110</v>
      </c>
      <c r="B30" s="20"/>
      <c r="C30" s="20"/>
      <c r="D30" s="22">
        <f>'[1]cashflow.'!D27</f>
        <v>-2514.1371799999997</v>
      </c>
      <c r="E30" s="28"/>
      <c r="F30" s="30" t="s">
        <v>25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118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10</v>
      </c>
      <c r="B34" s="18"/>
      <c r="C34" s="18"/>
      <c r="D34" s="21">
        <f>'[1]cashflow.'!D31</f>
        <v>-363.5</v>
      </c>
      <c r="E34" s="21"/>
      <c r="F34" s="29" t="s">
        <v>25</v>
      </c>
      <c r="G34" s="19"/>
      <c r="H34" s="19"/>
    </row>
    <row r="35" spans="1:8" ht="14.25">
      <c r="A35" s="18" t="s">
        <v>74</v>
      </c>
      <c r="B35" s="18"/>
      <c r="C35" s="18"/>
      <c r="D35" s="21">
        <f>'[1]cashflow.'!D32</f>
        <v>-552.8730440504394</v>
      </c>
      <c r="E35" s="28"/>
      <c r="F35" s="29" t="s">
        <v>25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48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75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119</v>
      </c>
      <c r="B41" s="25"/>
      <c r="C41" s="25"/>
      <c r="D41" s="21">
        <f>'[1]cashflow.'!$D$37</f>
        <v>15849.791570000001</v>
      </c>
      <c r="E41" s="21"/>
      <c r="F41" s="29" t="s">
        <v>25</v>
      </c>
      <c r="G41" s="25"/>
      <c r="H41" s="19"/>
    </row>
    <row r="42" spans="1:8" ht="14.25">
      <c r="A42" s="42" t="s">
        <v>76</v>
      </c>
      <c r="B42" s="18"/>
      <c r="C42" s="18"/>
      <c r="D42" s="21">
        <f>'[1]cashflow.'!D38</f>
        <v>97</v>
      </c>
      <c r="E42" s="21"/>
      <c r="F42" s="29" t="s">
        <v>25</v>
      </c>
      <c r="G42" s="19"/>
      <c r="H42" s="19"/>
    </row>
    <row r="43" spans="1:8" ht="14.25">
      <c r="A43" s="42" t="s">
        <v>99</v>
      </c>
      <c r="B43" s="19"/>
      <c r="C43" s="19"/>
      <c r="D43" s="21">
        <f>'[1]cashflow.'!D39</f>
        <v>0</v>
      </c>
      <c r="E43" s="21"/>
      <c r="F43" s="29" t="s">
        <v>25</v>
      </c>
      <c r="G43" s="19"/>
      <c r="H43" s="19"/>
    </row>
    <row r="44" spans="1:8" ht="14.25">
      <c r="A44" s="42" t="s">
        <v>77</v>
      </c>
      <c r="B44" s="19"/>
      <c r="C44" s="19"/>
      <c r="D44" s="21">
        <f>'[1]cashflow.'!D40</f>
        <v>-1047.900669999999</v>
      </c>
      <c r="E44" s="21"/>
      <c r="F44" s="29" t="s">
        <v>25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78</v>
      </c>
      <c r="B47" s="18"/>
      <c r="C47" s="18"/>
      <c r="D47" s="34">
        <f>SUM(D41:D46)</f>
        <v>14898.890900000002</v>
      </c>
      <c r="E47" s="28"/>
      <c r="F47" s="35" t="s">
        <v>25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79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120</v>
      </c>
      <c r="B50" s="18"/>
      <c r="C50" s="18"/>
      <c r="D50" s="21">
        <f>'[1]cashflow.'!D46</f>
        <v>-978</v>
      </c>
      <c r="E50" s="21"/>
      <c r="F50" s="29" t="s">
        <v>25</v>
      </c>
      <c r="G50" s="19"/>
      <c r="H50" s="19"/>
    </row>
    <row r="51" spans="1:8" ht="14.25" customHeight="1">
      <c r="A51" s="43" t="s">
        <v>80</v>
      </c>
      <c r="B51" s="18"/>
      <c r="C51" s="18"/>
      <c r="D51" s="21">
        <f>'[1]cashflow.'!D47</f>
        <v>-2</v>
      </c>
      <c r="E51" s="21"/>
      <c r="F51" s="29" t="s">
        <v>25</v>
      </c>
      <c r="G51" s="19"/>
      <c r="H51" s="19"/>
    </row>
    <row r="52" spans="1:8" ht="14.25" customHeight="1">
      <c r="A52" s="43" t="s">
        <v>100</v>
      </c>
      <c r="B52" s="18"/>
      <c r="C52" s="18"/>
      <c r="D52" s="21">
        <f>'[1]cashflow.'!D48</f>
        <v>-4.5</v>
      </c>
      <c r="E52" s="21"/>
      <c r="F52" s="29" t="s">
        <v>25</v>
      </c>
      <c r="G52" s="19"/>
      <c r="H52" s="19"/>
    </row>
    <row r="53" spans="1:8" ht="14.25" customHeight="1">
      <c r="A53" s="43" t="s">
        <v>81</v>
      </c>
      <c r="B53" s="18"/>
      <c r="C53" s="18"/>
      <c r="D53" s="21">
        <f>'[1]cashflow.'!D49</f>
        <v>-13.609679999999997</v>
      </c>
      <c r="E53" s="21"/>
      <c r="F53" s="29" t="s">
        <v>25</v>
      </c>
      <c r="G53" s="19"/>
      <c r="H53" s="19"/>
    </row>
    <row r="54" spans="1:8" ht="14.25" customHeight="1">
      <c r="A54" s="44" t="s">
        <v>101</v>
      </c>
      <c r="B54" s="18"/>
      <c r="C54" s="18"/>
      <c r="D54" s="21">
        <f>'[1]cashflow.'!D50</f>
        <v>-36</v>
      </c>
      <c r="E54" s="21"/>
      <c r="F54" s="29" t="s">
        <v>25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121</v>
      </c>
      <c r="B56" s="18"/>
      <c r="C56" s="18"/>
      <c r="D56" s="21">
        <f>'[1]cashflow.'!D52</f>
        <v>-637.5</v>
      </c>
      <c r="E56" s="28"/>
      <c r="F56" s="29" t="s">
        <v>25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122</v>
      </c>
      <c r="B59" s="20"/>
      <c r="C59" s="20"/>
      <c r="D59" s="26">
        <f>SUM(D50:D58)</f>
        <v>-1671.60968</v>
      </c>
      <c r="E59" s="28"/>
      <c r="F59" s="30" t="s">
        <v>25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123</v>
      </c>
      <c r="B62" s="18"/>
      <c r="C62" s="18"/>
      <c r="D62" s="21">
        <f>D59+D47+D37</f>
        <v>14426.281915949561</v>
      </c>
      <c r="E62" s="28"/>
      <c r="F62" s="29" t="s">
        <v>25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147" t="s">
        <v>113</v>
      </c>
      <c r="B64" s="20"/>
      <c r="C64" s="20"/>
      <c r="D64" s="22">
        <f>'[1]cashflow.'!$D$58</f>
        <v>0.002</v>
      </c>
      <c r="E64" s="28"/>
      <c r="F64" s="30" t="s">
        <v>25</v>
      </c>
      <c r="G64" s="19"/>
      <c r="H64" s="19"/>
    </row>
    <row r="65" spans="1:8" ht="14.25">
      <c r="A65" s="147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147" t="s">
        <v>114</v>
      </c>
      <c r="B67" s="20"/>
      <c r="C67" s="19"/>
      <c r="D67" s="27">
        <f>D64+D62</f>
        <v>14426.283915949562</v>
      </c>
      <c r="E67" s="28"/>
      <c r="F67" s="33" t="s">
        <v>25</v>
      </c>
      <c r="G67" s="19"/>
      <c r="H67" s="19"/>
    </row>
    <row r="68" spans="1:6" ht="15" thickTop="1">
      <c r="A68" s="147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109</v>
      </c>
      <c r="B70" s="12"/>
      <c r="C70" s="12"/>
      <c r="D70" s="12"/>
      <c r="E70" s="28"/>
      <c r="F70" s="12"/>
    </row>
    <row r="71" spans="1:6" ht="14.25">
      <c r="A71" s="12" t="s">
        <v>86</v>
      </c>
      <c r="B71" s="12"/>
      <c r="C71" s="12"/>
      <c r="D71" s="32">
        <f>'[1]cashflow.'!D65</f>
        <v>24215.425580000003</v>
      </c>
      <c r="E71" s="28"/>
      <c r="F71" s="29" t="s">
        <v>25</v>
      </c>
    </row>
    <row r="72" spans="1:6" ht="14.25">
      <c r="A72" s="12" t="s">
        <v>87</v>
      </c>
      <c r="B72" s="12"/>
      <c r="C72" s="12"/>
      <c r="D72" s="32">
        <f>'[1]cashflow.'!D66</f>
        <v>3321.387730000001</v>
      </c>
      <c r="E72" s="28"/>
      <c r="F72" s="29" t="s">
        <v>25</v>
      </c>
    </row>
    <row r="73" spans="1:6" ht="12.75">
      <c r="A73" s="12" t="s">
        <v>88</v>
      </c>
      <c r="B73" s="12"/>
      <c r="C73" s="12"/>
      <c r="D73" s="32">
        <f>'[1]cashflow.'!D67</f>
        <v>-5084</v>
      </c>
      <c r="F73" s="29" t="s">
        <v>25</v>
      </c>
    </row>
    <row r="74" spans="1:6" ht="12.75">
      <c r="A74" s="44" t="s">
        <v>102</v>
      </c>
      <c r="B74" s="47"/>
      <c r="C74" s="12"/>
      <c r="D74" s="32">
        <f>'[1]cashflow.'!$D$69</f>
        <v>-8027.46</v>
      </c>
      <c r="F74" s="29" t="s">
        <v>25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25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107</v>
      </c>
    </row>
    <row r="80" ht="12.75">
      <c r="A80" s="43" t="s">
        <v>56</v>
      </c>
    </row>
    <row r="81" ht="12.75">
      <c r="A81" s="43" t="s">
        <v>108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18</v>
      </c>
    </row>
    <row r="4" spans="21:33" ht="12.75">
      <c r="U4" t="s">
        <v>15</v>
      </c>
      <c r="V4" t="s">
        <v>16</v>
      </c>
      <c r="X4" t="s">
        <v>17</v>
      </c>
      <c r="Y4" t="s">
        <v>16</v>
      </c>
      <c r="AC4" t="s">
        <v>4</v>
      </c>
      <c r="AD4" t="s">
        <v>4</v>
      </c>
      <c r="AF4" t="s">
        <v>4</v>
      </c>
      <c r="AG4" t="s">
        <v>4</v>
      </c>
    </row>
    <row r="5" ht="13.5" thickBot="1"/>
    <row r="6" spans="3:8" ht="13.5" thickBot="1">
      <c r="C6" s="150" t="s">
        <v>19</v>
      </c>
      <c r="D6" s="151"/>
      <c r="E6" s="150" t="s">
        <v>20</v>
      </c>
      <c r="F6" s="151"/>
      <c r="H6" s="7"/>
    </row>
    <row r="7" spans="3:6" ht="12.75">
      <c r="C7" s="152" t="s">
        <v>21</v>
      </c>
      <c r="D7" s="152" t="s">
        <v>22</v>
      </c>
      <c r="E7" s="152" t="s">
        <v>24</v>
      </c>
      <c r="F7" s="152" t="s">
        <v>23</v>
      </c>
    </row>
    <row r="8" spans="3:6" ht="12.75">
      <c r="C8" s="152"/>
      <c r="D8" s="152"/>
      <c r="E8" s="152"/>
      <c r="F8" s="152"/>
    </row>
    <row r="9" spans="3:6" ht="12.75">
      <c r="C9" s="152"/>
      <c r="D9" s="152"/>
      <c r="E9" s="152"/>
      <c r="F9" s="152"/>
    </row>
    <row r="10" spans="3:6" ht="12.75">
      <c r="C10" s="5" t="str">
        <f>+'Income statement'!C13</f>
        <v>30 June 2009</v>
      </c>
      <c r="D10" s="5" t="str">
        <f>+'Income statement'!D13</f>
        <v>30 June 2008</v>
      </c>
      <c r="E10" s="5" t="str">
        <f>+C10</f>
        <v>30 June 2009</v>
      </c>
      <c r="F10" s="5" t="str">
        <f>+D10</f>
        <v>30 June 2008</v>
      </c>
    </row>
    <row r="11" spans="3:6" ht="12.75">
      <c r="C11" s="5"/>
      <c r="D11" s="5"/>
      <c r="E11" s="5"/>
      <c r="F11" s="5"/>
    </row>
    <row r="12" spans="3:6" ht="12.75">
      <c r="C12" s="5" t="s">
        <v>4</v>
      </c>
      <c r="D12" s="5" t="s">
        <v>4</v>
      </c>
      <c r="E12" s="5" t="s">
        <v>4</v>
      </c>
      <c r="F12" s="5" t="s">
        <v>4</v>
      </c>
    </row>
    <row r="14" spans="1:6" ht="12.75">
      <c r="A14" s="1">
        <v>1</v>
      </c>
      <c r="B14" t="s">
        <v>1</v>
      </c>
      <c r="C14" s="9">
        <f>+'Income statement'!C16</f>
        <v>8592</v>
      </c>
      <c r="D14" s="9" t="str">
        <f>+'Income statement'!D16</f>
        <v>N/A</v>
      </c>
      <c r="E14" s="9">
        <f>+'Income statement'!F16</f>
        <v>8592</v>
      </c>
      <c r="F14" s="9" t="str">
        <f>+'Income statement'!G16</f>
        <v>N/A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46</v>
      </c>
      <c r="C16" s="9">
        <f>+'Income statement'!C30</f>
        <v>3491.482034050444</v>
      </c>
      <c r="D16" s="9" t="str">
        <f>+'Income statement'!D30</f>
        <v>N/A</v>
      </c>
      <c r="E16" s="9">
        <f>+'Income statement'!F30</f>
        <v>3491.482034050444</v>
      </c>
      <c r="F16" s="9" t="str">
        <f>+'Income statement'!G30</f>
        <v>N/A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148" t="s">
        <v>53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148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49</v>
      </c>
      <c r="C21" s="9">
        <f>+'Income statement'!C38</f>
        <v>2838.4535346928305</v>
      </c>
      <c r="D21" s="9" t="str">
        <f>+'Income statement'!D38</f>
        <v>N/A</v>
      </c>
      <c r="E21" s="9">
        <f>+'Income statement'!F38</f>
        <v>2838.4535346928305</v>
      </c>
      <c r="F21" s="9" t="str">
        <f>+'Income statement'!G38</f>
        <v>N/A</v>
      </c>
    </row>
    <row r="22" spans="1:6" ht="12.75">
      <c r="A22" s="1"/>
      <c r="B22" t="s">
        <v>50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47</v>
      </c>
      <c r="C24" s="10" t="e">
        <f>+C18/43560*100</f>
        <v>#REF!</v>
      </c>
      <c r="D24" s="10" t="e">
        <f>+D21/43560*100</f>
        <v>#VALUE!</v>
      </c>
      <c r="E24" s="10" t="e">
        <f>+E18/43560*100</f>
        <v>#REF!</v>
      </c>
      <c r="F24" s="10" t="e">
        <f>+F21/43560*100</f>
        <v>#VALUE!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51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29</v>
      </c>
      <c r="F30" s="4" t="s">
        <v>31</v>
      </c>
    </row>
    <row r="31" spans="3:6" ht="12.75">
      <c r="C31" s="9"/>
      <c r="D31" s="9"/>
      <c r="E31" s="4" t="s">
        <v>30</v>
      </c>
      <c r="F31" s="4" t="s">
        <v>32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149" t="s">
        <v>52</v>
      </c>
      <c r="C33" s="9"/>
      <c r="D33" s="9"/>
      <c r="E33" s="10">
        <f>+'balance sheet'!C58</f>
        <v>0.5396276592264732</v>
      </c>
      <c r="F33" s="10" t="str">
        <f>+'balance sheet'!E58</f>
        <v>N/A</v>
      </c>
    </row>
    <row r="34" spans="2:6" ht="12.75">
      <c r="B34" s="149"/>
      <c r="C34" s="9"/>
      <c r="D34" s="9"/>
      <c r="E34" s="9"/>
      <c r="F34" s="9"/>
    </row>
    <row r="35" spans="2:6" ht="12.75">
      <c r="B35" s="149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4"/>
  <sheetViews>
    <sheetView tabSelected="1" zoomScalePageLayoutView="0" workbookViewId="0" topLeftCell="A27">
      <selection activeCell="C38" sqref="C38"/>
    </sheetView>
  </sheetViews>
  <sheetFormatPr defaultColWidth="9.140625" defaultRowHeight="12.75"/>
  <cols>
    <col min="1" max="1" width="10.140625" style="0" customWidth="1"/>
    <col min="2" max="2" width="55.00390625" style="0" customWidth="1"/>
    <col min="3" max="3" width="5.7109375" style="0" customWidth="1"/>
    <col min="4" max="4" width="6.8515625" style="0" customWidth="1"/>
    <col min="5" max="5" width="28.8515625" style="0" customWidth="1"/>
    <col min="6" max="6" width="3.8515625" style="0" customWidth="1"/>
    <col min="7" max="7" width="27.421875" style="0" customWidth="1"/>
    <col min="8" max="8" width="10.140625" style="0" customWidth="1"/>
    <col min="10" max="10" width="13.421875" style="0" customWidth="1"/>
  </cols>
  <sheetData>
    <row r="1" ht="20.25">
      <c r="B1" s="6" t="str">
        <f>+'Income statement'!B1</f>
        <v>HANDAL RESOURCES  BERHAD (816839-X)</v>
      </c>
    </row>
    <row r="3" s="51" customFormat="1" ht="15">
      <c r="B3" s="16" t="s">
        <v>96</v>
      </c>
    </row>
    <row r="4" spans="2:7" s="51" customFormat="1" ht="15" customHeight="1">
      <c r="B4" s="16" t="s">
        <v>134</v>
      </c>
      <c r="E4" s="39"/>
      <c r="F4" s="39"/>
      <c r="G4" s="39"/>
    </row>
    <row r="5" spans="2:7" s="51" customFormat="1" ht="15" customHeight="1">
      <c r="B5" s="16"/>
      <c r="E5" s="140" t="s">
        <v>104</v>
      </c>
      <c r="G5" s="140" t="s">
        <v>190</v>
      </c>
    </row>
    <row r="6" spans="2:7" s="51" customFormat="1" ht="15" customHeight="1">
      <c r="B6" s="16"/>
      <c r="E6" s="140"/>
      <c r="G6" s="153"/>
    </row>
    <row r="7" spans="2:7" s="51" customFormat="1" ht="15" customHeight="1">
      <c r="B7" s="16"/>
      <c r="E7" s="140"/>
      <c r="G7" s="153"/>
    </row>
    <row r="8" spans="2:7" s="51" customFormat="1" ht="15" customHeight="1">
      <c r="B8" s="16"/>
      <c r="E8" s="140"/>
      <c r="G8" s="153"/>
    </row>
    <row r="9" spans="2:7" s="51" customFormat="1" ht="15" customHeight="1">
      <c r="B9" s="16"/>
      <c r="E9" s="62" t="s">
        <v>4</v>
      </c>
      <c r="G9" s="62" t="s">
        <v>4</v>
      </c>
    </row>
    <row r="10" spans="2:7" s="51" customFormat="1" ht="15" customHeight="1">
      <c r="B10" s="16"/>
      <c r="E10" s="16"/>
      <c r="F10" s="16"/>
      <c r="G10" s="17"/>
    </row>
    <row r="11" spans="2:7" s="51" customFormat="1" ht="15" customHeight="1">
      <c r="B11" s="18"/>
      <c r="C11" s="19"/>
      <c r="D11" s="17"/>
      <c r="E11" s="17"/>
      <c r="F11" s="17"/>
      <c r="G11" s="17"/>
    </row>
    <row r="12" spans="2:7" s="51" customFormat="1" ht="12.75" customHeight="1">
      <c r="B12" s="15" t="s">
        <v>67</v>
      </c>
      <c r="C12" s="15"/>
      <c r="D12" s="15"/>
      <c r="E12" s="15"/>
      <c r="F12" s="15"/>
      <c r="G12" s="19"/>
    </row>
    <row r="13" spans="2:7" s="51" customFormat="1" ht="14.25">
      <c r="B13" s="20" t="s">
        <v>2</v>
      </c>
      <c r="C13" s="19"/>
      <c r="D13" s="19"/>
      <c r="E13" s="21">
        <f>'[1]cashflow.'!$D$8</f>
        <v>3491.3136340504434</v>
      </c>
      <c r="F13" s="21"/>
      <c r="G13" s="21" t="s">
        <v>25</v>
      </c>
    </row>
    <row r="14" spans="2:7" s="51" customFormat="1" ht="14.25">
      <c r="B14" s="20"/>
      <c r="C14" s="19"/>
      <c r="D14" s="19"/>
      <c r="E14" s="21"/>
      <c r="F14" s="21"/>
      <c r="G14" s="21"/>
    </row>
    <row r="15" spans="2:7" s="51" customFormat="1" ht="15.75" thickBot="1">
      <c r="B15" s="15" t="s">
        <v>124</v>
      </c>
      <c r="C15" s="19"/>
      <c r="D15" s="19"/>
      <c r="E15" s="21">
        <f>-'[1]cashflow.'!$F$20</f>
        <v>-584.3280340504443</v>
      </c>
      <c r="F15" s="21"/>
      <c r="G15" s="22" t="s">
        <v>25</v>
      </c>
    </row>
    <row r="16" spans="2:7" s="51" customFormat="1" ht="14.25">
      <c r="B16" s="20"/>
      <c r="C16" s="19"/>
      <c r="D16" s="19"/>
      <c r="E16" s="23"/>
      <c r="F16" s="28"/>
      <c r="G16" s="21"/>
    </row>
    <row r="17" spans="2:7" s="51" customFormat="1" ht="15.75" customHeight="1">
      <c r="B17" s="15" t="s">
        <v>9</v>
      </c>
      <c r="C17" s="19"/>
      <c r="D17" s="19"/>
      <c r="E17" s="49">
        <f>SUM(E13:E15)</f>
        <v>2906.985599999999</v>
      </c>
      <c r="F17" s="21"/>
      <c r="G17" s="21" t="s">
        <v>25</v>
      </c>
    </row>
    <row r="18" spans="2:12" s="51" customFormat="1" ht="14.25">
      <c r="B18" s="24"/>
      <c r="C18" s="24"/>
      <c r="D18" s="24"/>
      <c r="E18" s="21"/>
      <c r="F18" s="21"/>
      <c r="G18" s="21"/>
      <c r="H18" s="19"/>
      <c r="I18" s="19"/>
      <c r="J18" s="19"/>
      <c r="K18" s="19"/>
      <c r="L18" s="19"/>
    </row>
    <row r="19" spans="2:9" s="51" customFormat="1" ht="14.25" customHeight="1" hidden="1">
      <c r="B19" s="115" t="s">
        <v>97</v>
      </c>
      <c r="C19" s="24"/>
      <c r="D19" s="24"/>
      <c r="E19" s="21">
        <f>'[1]cashflow.'!D22</f>
        <v>0</v>
      </c>
      <c r="F19" s="21"/>
      <c r="G19" s="21" t="s">
        <v>25</v>
      </c>
      <c r="H19" s="19"/>
      <c r="I19" s="19"/>
    </row>
    <row r="20" spans="2:9" s="51" customFormat="1" ht="14.25" customHeight="1">
      <c r="B20" s="115" t="s">
        <v>175</v>
      </c>
      <c r="C20" s="24"/>
      <c r="D20" s="24"/>
      <c r="E20" s="21">
        <f>'[1]cashflow.'!D23</f>
        <v>-867.4733900000028</v>
      </c>
      <c r="F20" s="21"/>
      <c r="G20" s="21" t="s">
        <v>25</v>
      </c>
      <c r="H20" s="19"/>
      <c r="I20" s="19"/>
    </row>
    <row r="21" spans="2:9" s="51" customFormat="1" ht="14.25" customHeight="1">
      <c r="B21" s="115" t="s">
        <v>116</v>
      </c>
      <c r="C21" s="24"/>
      <c r="D21" s="24"/>
      <c r="E21" s="21">
        <f>'[1]cashflow.'!D24</f>
        <v>78.74748</v>
      </c>
      <c r="F21" s="21"/>
      <c r="G21" s="21" t="s">
        <v>25</v>
      </c>
      <c r="H21" s="19"/>
      <c r="I21" s="19"/>
    </row>
    <row r="22" spans="2:9" s="51" customFormat="1" ht="14.25" customHeight="1">
      <c r="B22" s="115" t="s">
        <v>176</v>
      </c>
      <c r="C22" s="20"/>
      <c r="D22" s="20"/>
      <c r="E22" s="21">
        <f>'[1]cashflow.'!D25</f>
        <v>669.1108099999999</v>
      </c>
      <c r="F22" s="21"/>
      <c r="G22" s="21" t="s">
        <v>25</v>
      </c>
      <c r="H22" s="19"/>
      <c r="I22" s="19"/>
    </row>
    <row r="23" spans="2:9" s="51" customFormat="1" ht="14.25" customHeight="1">
      <c r="B23" s="115" t="s">
        <v>73</v>
      </c>
      <c r="C23" s="20"/>
      <c r="D23" s="20"/>
      <c r="E23" s="21">
        <f>'[1]cashflow.'!D26</f>
        <v>1842.1404200000015</v>
      </c>
      <c r="F23" s="21"/>
      <c r="G23" s="21" t="s">
        <v>25</v>
      </c>
      <c r="H23" s="19"/>
      <c r="I23" s="19"/>
    </row>
    <row r="24" spans="2:9" s="51" customFormat="1" ht="15" thickBot="1">
      <c r="B24" s="116" t="s">
        <v>177</v>
      </c>
      <c r="C24" s="20"/>
      <c r="D24" s="20"/>
      <c r="E24" s="22">
        <f>'[1]cashflow.'!D27</f>
        <v>-2514.1371799999997</v>
      </c>
      <c r="F24" s="28"/>
      <c r="G24" s="22" t="s">
        <v>25</v>
      </c>
      <c r="H24" s="19"/>
      <c r="I24" s="19"/>
    </row>
    <row r="25" spans="2:9" s="51" customFormat="1" ht="14.25">
      <c r="B25" s="24"/>
      <c r="C25" s="24"/>
      <c r="D25" s="24"/>
      <c r="E25" s="21"/>
      <c r="F25" s="21"/>
      <c r="G25" s="21"/>
      <c r="H25" s="19"/>
      <c r="I25" s="19"/>
    </row>
    <row r="26" spans="2:9" s="51" customFormat="1" ht="14.25" customHeight="1">
      <c r="B26" s="15" t="s">
        <v>118</v>
      </c>
      <c r="C26" s="20"/>
      <c r="D26" s="20"/>
      <c r="E26" s="49">
        <f>SUM(E17:E24)+1</f>
        <v>2116.373739999998</v>
      </c>
      <c r="F26" s="21"/>
      <c r="G26" s="21">
        <f>SUM(G17:G24)</f>
        <v>0</v>
      </c>
      <c r="H26" s="19"/>
      <c r="I26" s="19"/>
    </row>
    <row r="27" spans="2:9" s="51" customFormat="1" ht="14.25">
      <c r="B27" s="24"/>
      <c r="C27" s="24"/>
      <c r="D27" s="24"/>
      <c r="E27" s="21"/>
      <c r="F27" s="21"/>
      <c r="G27" s="21"/>
      <c r="H27" s="19"/>
      <c r="I27" s="19"/>
    </row>
    <row r="28" spans="2:9" s="51" customFormat="1" ht="14.25" customHeight="1">
      <c r="B28" s="18" t="s">
        <v>10</v>
      </c>
      <c r="C28" s="18"/>
      <c r="D28" s="18"/>
      <c r="E28" s="21">
        <f>'[1]cashflow.'!D31</f>
        <v>-363.5</v>
      </c>
      <c r="F28" s="21"/>
      <c r="G28" s="21" t="s">
        <v>25</v>
      </c>
      <c r="H28" s="19"/>
      <c r="I28" s="19"/>
    </row>
    <row r="29" spans="2:9" s="51" customFormat="1" ht="14.25">
      <c r="B29" s="18" t="s">
        <v>74</v>
      </c>
      <c r="C29" s="18"/>
      <c r="D29" s="18"/>
      <c r="E29" s="21">
        <f>'[1]cashflow.'!D32</f>
        <v>-552.8730440504394</v>
      </c>
      <c r="F29" s="28"/>
      <c r="G29" s="21" t="s">
        <v>25</v>
      </c>
      <c r="H29" s="19"/>
      <c r="I29" s="19"/>
    </row>
    <row r="30" spans="2:9" s="51" customFormat="1" ht="15" thickBot="1">
      <c r="B30" s="18"/>
      <c r="C30" s="18"/>
      <c r="D30" s="18"/>
      <c r="E30" s="22"/>
      <c r="F30" s="21"/>
      <c r="G30" s="22"/>
      <c r="H30" s="19"/>
      <c r="I30" s="19"/>
    </row>
    <row r="31" spans="2:9" s="51" customFormat="1" ht="15.75" thickBot="1">
      <c r="B31" s="25" t="s">
        <v>48</v>
      </c>
      <c r="C31" s="18"/>
      <c r="D31" s="18"/>
      <c r="E31" s="50">
        <f>SUM(E26:E29)-1</f>
        <v>1199.0006959495588</v>
      </c>
      <c r="F31" s="28"/>
      <c r="G31" s="131" t="s">
        <v>25</v>
      </c>
      <c r="H31" s="19"/>
      <c r="I31" s="19"/>
    </row>
    <row r="32" spans="2:9" s="51" customFormat="1" ht="14.25">
      <c r="B32" s="18"/>
      <c r="C32" s="18"/>
      <c r="D32" s="18"/>
      <c r="E32" s="117"/>
      <c r="F32" s="117"/>
      <c r="G32" s="117"/>
      <c r="H32" s="19"/>
      <c r="I32" s="19"/>
    </row>
    <row r="33" spans="2:9" s="51" customFormat="1" ht="14.25">
      <c r="B33" s="18"/>
      <c r="C33" s="19"/>
      <c r="D33" s="19"/>
      <c r="E33" s="21"/>
      <c r="F33" s="21"/>
      <c r="G33" s="21"/>
      <c r="H33" s="19"/>
      <c r="I33" s="19"/>
    </row>
    <row r="34" spans="2:9" s="51" customFormat="1" ht="15" customHeight="1">
      <c r="B34" s="25" t="s">
        <v>75</v>
      </c>
      <c r="C34" s="25"/>
      <c r="D34" s="25"/>
      <c r="E34" s="21"/>
      <c r="F34" s="21"/>
      <c r="G34" s="21"/>
      <c r="H34" s="25"/>
      <c r="I34" s="19"/>
    </row>
    <row r="35" spans="2:9" s="51" customFormat="1" ht="15" customHeight="1">
      <c r="B35" s="18" t="s">
        <v>119</v>
      </c>
      <c r="C35" s="25"/>
      <c r="D35" s="25"/>
      <c r="E35" s="21">
        <f>'[1]cashflow.'!$D$37</f>
        <v>15849.791570000001</v>
      </c>
      <c r="F35" s="21"/>
      <c r="G35" s="21" t="s">
        <v>25</v>
      </c>
      <c r="H35" s="25"/>
      <c r="I35" s="19"/>
    </row>
    <row r="36" spans="2:9" s="51" customFormat="1" ht="14.25">
      <c r="B36" s="118" t="s">
        <v>76</v>
      </c>
      <c r="C36" s="18"/>
      <c r="D36" s="18"/>
      <c r="E36" s="21">
        <f>'[1]cashflow.'!D38</f>
        <v>97</v>
      </c>
      <c r="F36" s="21"/>
      <c r="G36" s="21" t="s">
        <v>25</v>
      </c>
      <c r="H36" s="19"/>
      <c r="I36" s="19"/>
    </row>
    <row r="37" spans="2:9" s="51" customFormat="1" ht="14.25">
      <c r="B37" s="118" t="s">
        <v>99</v>
      </c>
      <c r="C37" s="19"/>
      <c r="D37" s="19"/>
      <c r="E37" s="21">
        <f>'[1]cashflow.'!D39</f>
        <v>0</v>
      </c>
      <c r="F37" s="21"/>
      <c r="G37" s="21" t="s">
        <v>25</v>
      </c>
      <c r="H37" s="19"/>
      <c r="I37" s="19"/>
    </row>
    <row r="38" spans="2:9" s="51" customFormat="1" ht="14.25">
      <c r="B38" s="118" t="s">
        <v>77</v>
      </c>
      <c r="C38" s="19"/>
      <c r="D38" s="19"/>
      <c r="E38" s="21">
        <f>'[1]cashflow.'!D40</f>
        <v>-1047.900669999999</v>
      </c>
      <c r="F38" s="21"/>
      <c r="G38" s="21" t="s">
        <v>25</v>
      </c>
      <c r="H38" s="19"/>
      <c r="I38" s="19"/>
    </row>
    <row r="39" spans="2:9" s="51" customFormat="1" ht="14.25">
      <c r="B39" s="118"/>
      <c r="C39" s="19"/>
      <c r="D39" s="19"/>
      <c r="E39" s="21"/>
      <c r="F39" s="28"/>
      <c r="G39" s="21"/>
      <c r="H39" s="19"/>
      <c r="I39" s="19"/>
    </row>
    <row r="40" spans="2:9" s="51" customFormat="1" ht="15" thickBot="1">
      <c r="B40" s="18"/>
      <c r="C40" s="19"/>
      <c r="D40" s="19"/>
      <c r="E40" s="22"/>
      <c r="F40" s="28"/>
      <c r="G40" s="22"/>
      <c r="H40" s="19"/>
      <c r="I40" s="19"/>
    </row>
    <row r="41" spans="2:10" s="51" customFormat="1" ht="15.75" thickBot="1">
      <c r="B41" s="18" t="s">
        <v>178</v>
      </c>
      <c r="C41" s="18"/>
      <c r="D41" s="18"/>
      <c r="E41" s="50">
        <f>SUM(E35:E40)</f>
        <v>14898.890900000002</v>
      </c>
      <c r="F41" s="28"/>
      <c r="G41" s="22" t="s">
        <v>25</v>
      </c>
      <c r="H41" s="18"/>
      <c r="I41" s="19"/>
      <c r="J41" s="119"/>
    </row>
    <row r="42" spans="2:9" s="51" customFormat="1" ht="14.25">
      <c r="B42" s="24"/>
      <c r="C42" s="19"/>
      <c r="D42" s="19"/>
      <c r="E42" s="21"/>
      <c r="F42" s="21"/>
      <c r="G42" s="21"/>
      <c r="H42" s="19"/>
      <c r="I42" s="19"/>
    </row>
    <row r="43" spans="2:9" s="51" customFormat="1" ht="15" customHeight="1">
      <c r="B43" s="25" t="s">
        <v>79</v>
      </c>
      <c r="C43" s="25"/>
      <c r="D43" s="25"/>
      <c r="E43" s="21"/>
      <c r="F43" s="21"/>
      <c r="G43" s="21"/>
      <c r="H43" s="18"/>
      <c r="I43" s="18"/>
    </row>
    <row r="44" spans="2:9" s="51" customFormat="1" ht="14.25" customHeight="1">
      <c r="B44" s="115" t="s">
        <v>135</v>
      </c>
      <c r="C44" s="18"/>
      <c r="D44" s="18"/>
      <c r="E44" s="21">
        <f>'[1]cashflow.'!D46</f>
        <v>-978</v>
      </c>
      <c r="F44" s="21"/>
      <c r="G44" s="21" t="s">
        <v>25</v>
      </c>
      <c r="H44" s="19"/>
      <c r="I44" s="19"/>
    </row>
    <row r="45" spans="2:9" s="51" customFormat="1" ht="14.25" customHeight="1">
      <c r="B45" s="56" t="s">
        <v>80</v>
      </c>
      <c r="C45" s="18"/>
      <c r="D45" s="18"/>
      <c r="E45" s="21">
        <f>'[1]cashflow.'!D47</f>
        <v>-2</v>
      </c>
      <c r="F45" s="21"/>
      <c r="G45" s="21" t="s">
        <v>25</v>
      </c>
      <c r="H45" s="19"/>
      <c r="I45" s="19"/>
    </row>
    <row r="46" spans="2:9" s="51" customFormat="1" ht="14.25" customHeight="1">
      <c r="B46" s="56" t="s">
        <v>100</v>
      </c>
      <c r="C46" s="18"/>
      <c r="D46" s="18"/>
      <c r="E46" s="21">
        <f>'[1]cashflow.'!D48</f>
        <v>-4.5</v>
      </c>
      <c r="F46" s="21"/>
      <c r="G46" s="21" t="s">
        <v>25</v>
      </c>
      <c r="H46" s="19"/>
      <c r="I46" s="19"/>
    </row>
    <row r="47" spans="2:9" s="51" customFormat="1" ht="14.25" customHeight="1">
      <c r="B47" s="56" t="s">
        <v>81</v>
      </c>
      <c r="C47" s="18"/>
      <c r="D47" s="18"/>
      <c r="E47" s="21">
        <f>'[1]cashflow.'!D49</f>
        <v>-13.609679999999997</v>
      </c>
      <c r="F47" s="21"/>
      <c r="G47" s="21" t="s">
        <v>25</v>
      </c>
      <c r="H47" s="19"/>
      <c r="I47" s="19"/>
    </row>
    <row r="48" spans="2:9" s="51" customFormat="1" ht="14.25" customHeight="1">
      <c r="B48" s="56" t="s">
        <v>101</v>
      </c>
      <c r="C48" s="18"/>
      <c r="D48" s="18"/>
      <c r="E48" s="21">
        <f>'[1]cashflow.'!D50</f>
        <v>-36</v>
      </c>
      <c r="F48" s="21"/>
      <c r="G48" s="21" t="s">
        <v>25</v>
      </c>
      <c r="H48" s="19"/>
      <c r="I48" s="19"/>
    </row>
    <row r="49" spans="2:9" s="51" customFormat="1" ht="14.25" customHeight="1">
      <c r="B49" s="56" t="s">
        <v>196</v>
      </c>
      <c r="C49" s="18"/>
      <c r="D49" s="18"/>
      <c r="E49" s="21">
        <f>'[1]cashflow.'!D52</f>
        <v>-637.5</v>
      </c>
      <c r="F49" s="28"/>
      <c r="G49" s="21" t="s">
        <v>25</v>
      </c>
      <c r="H49" s="19"/>
      <c r="I49" s="19"/>
    </row>
    <row r="50" spans="2:9" s="51" customFormat="1" ht="15" thickBot="1">
      <c r="B50" s="18"/>
      <c r="C50" s="18"/>
      <c r="D50" s="18"/>
      <c r="E50" s="22"/>
      <c r="F50" s="28"/>
      <c r="G50" s="22"/>
      <c r="H50" s="19"/>
      <c r="I50" s="19"/>
    </row>
    <row r="51" spans="2:9" s="51" customFormat="1" ht="18" customHeight="1" thickBot="1">
      <c r="B51" s="37" t="s">
        <v>122</v>
      </c>
      <c r="C51" s="20"/>
      <c r="D51" s="20"/>
      <c r="E51" s="53">
        <f>SUM(E44:E50)-1</f>
        <v>-1672.60968</v>
      </c>
      <c r="F51" s="28"/>
      <c r="G51" s="22" t="s">
        <v>25</v>
      </c>
      <c r="H51" s="19"/>
      <c r="I51" s="19"/>
    </row>
    <row r="52" spans="2:9" s="51" customFormat="1" ht="14.25">
      <c r="B52" s="18"/>
      <c r="C52" s="18"/>
      <c r="D52" s="18"/>
      <c r="E52" s="117"/>
      <c r="F52" s="28"/>
      <c r="G52" s="117"/>
      <c r="H52" s="19"/>
      <c r="I52" s="19"/>
    </row>
    <row r="53" spans="2:9" s="51" customFormat="1" ht="14.25">
      <c r="B53" s="18"/>
      <c r="C53" s="18"/>
      <c r="D53" s="18"/>
      <c r="E53" s="21"/>
      <c r="F53" s="28"/>
      <c r="G53" s="21"/>
      <c r="H53" s="19"/>
      <c r="I53" s="19"/>
    </row>
    <row r="54" spans="2:9" s="51" customFormat="1" ht="14.25" customHeight="1">
      <c r="B54" s="25" t="s">
        <v>193</v>
      </c>
      <c r="C54" s="18"/>
      <c r="D54" s="18"/>
      <c r="E54" s="21">
        <f>E51+E41+E31</f>
        <v>14425.281915949561</v>
      </c>
      <c r="F54" s="28"/>
      <c r="G54" s="21" t="s">
        <v>25</v>
      </c>
      <c r="H54" s="18"/>
      <c r="I54" s="19"/>
    </row>
    <row r="55" spans="2:9" s="51" customFormat="1" ht="14.25">
      <c r="B55" s="20"/>
      <c r="C55" s="19"/>
      <c r="D55" s="19"/>
      <c r="E55" s="21"/>
      <c r="F55" s="28"/>
      <c r="G55" s="21"/>
      <c r="H55" s="19"/>
      <c r="I55" s="19"/>
    </row>
    <row r="56" spans="2:9" s="51" customFormat="1" ht="14.25" customHeight="1" thickBot="1">
      <c r="B56" s="147" t="s">
        <v>113</v>
      </c>
      <c r="C56" s="20"/>
      <c r="D56" s="20"/>
      <c r="E56" s="22">
        <v>0</v>
      </c>
      <c r="F56" s="28" t="s">
        <v>141</v>
      </c>
      <c r="G56" s="22" t="s">
        <v>25</v>
      </c>
      <c r="H56" s="19"/>
      <c r="I56" s="19"/>
    </row>
    <row r="57" spans="2:9" s="51" customFormat="1" ht="14.25">
      <c r="B57" s="147"/>
      <c r="C57" s="20"/>
      <c r="D57" s="20"/>
      <c r="E57" s="117"/>
      <c r="F57" s="28"/>
      <c r="G57" s="117"/>
      <c r="H57" s="19"/>
      <c r="I57" s="19"/>
    </row>
    <row r="58" spans="2:9" s="51" customFormat="1" ht="15">
      <c r="B58" s="36"/>
      <c r="C58" s="20"/>
      <c r="D58" s="20"/>
      <c r="E58" s="117"/>
      <c r="F58" s="28"/>
      <c r="G58" s="117"/>
      <c r="H58" s="19"/>
      <c r="I58" s="19"/>
    </row>
    <row r="59" spans="2:9" s="51" customFormat="1" ht="15.75" thickBot="1">
      <c r="B59" s="147" t="s">
        <v>179</v>
      </c>
      <c r="C59" s="20"/>
      <c r="D59" s="19"/>
      <c r="E59" s="127">
        <f>E56+E54</f>
        <v>14425.281915949561</v>
      </c>
      <c r="F59" s="128"/>
      <c r="G59" s="127" t="s">
        <v>25</v>
      </c>
      <c r="H59" s="19"/>
      <c r="I59" s="19"/>
    </row>
    <row r="60" spans="2:6" s="51" customFormat="1" ht="15" thickTop="1">
      <c r="B60" s="147"/>
      <c r="F60" s="28"/>
    </row>
    <row r="61" s="51" customFormat="1" ht="14.25">
      <c r="F61" s="28"/>
    </row>
    <row r="62" spans="2:6" s="51" customFormat="1" ht="15">
      <c r="B62" s="16" t="s">
        <v>109</v>
      </c>
      <c r="F62" s="28"/>
    </row>
    <row r="63" spans="2:7" s="51" customFormat="1" ht="14.25">
      <c r="B63" s="51" t="s">
        <v>86</v>
      </c>
      <c r="E63" s="117">
        <f>'[1]cashflow.'!D65</f>
        <v>24215.425580000003</v>
      </c>
      <c r="F63" s="28"/>
      <c r="G63" s="21" t="s">
        <v>25</v>
      </c>
    </row>
    <row r="64" spans="2:7" s="51" customFormat="1" ht="14.25">
      <c r="B64" s="51" t="s">
        <v>87</v>
      </c>
      <c r="E64" s="117">
        <f>'[1]cashflow.'!D66</f>
        <v>3321.387730000001</v>
      </c>
      <c r="F64" s="28"/>
      <c r="G64" s="21" t="s">
        <v>25</v>
      </c>
    </row>
    <row r="65" spans="2:7" s="51" customFormat="1" ht="14.25">
      <c r="B65" s="51" t="s">
        <v>88</v>
      </c>
      <c r="E65" s="135">
        <f>'[1]cashflow.'!D67</f>
        <v>-5084</v>
      </c>
      <c r="G65" s="136" t="s">
        <v>25</v>
      </c>
    </row>
    <row r="66" spans="5:7" s="51" customFormat="1" ht="14.25">
      <c r="E66" s="117">
        <f>SUM(E63:E65)-1</f>
        <v>22451.813310000005</v>
      </c>
      <c r="G66" s="21" t="s">
        <v>25</v>
      </c>
    </row>
    <row r="67" spans="2:7" s="51" customFormat="1" ht="14.25">
      <c r="B67" s="56" t="s">
        <v>194</v>
      </c>
      <c r="C67" s="120"/>
      <c r="E67" s="117">
        <f>'[1]cashflow.'!$D$69</f>
        <v>-8027.46</v>
      </c>
      <c r="G67" s="21" t="s">
        <v>25</v>
      </c>
    </row>
    <row r="68" spans="5:7" s="51" customFormat="1" ht="15.75" thickBot="1">
      <c r="E68" s="129">
        <f>SUM(E66:E67)+1</f>
        <v>14425.353310000006</v>
      </c>
      <c r="F68" s="128"/>
      <c r="G68" s="130" t="s">
        <v>25</v>
      </c>
    </row>
    <row r="69" s="51" customFormat="1" ht="15" thickTop="1">
      <c r="F69" s="28"/>
    </row>
    <row r="70" spans="2:6" s="51" customFormat="1" ht="14.25">
      <c r="B70" s="51" t="s">
        <v>142</v>
      </c>
      <c r="E70" s="119"/>
      <c r="F70" s="28"/>
    </row>
    <row r="71" s="51" customFormat="1" ht="12.75" customHeight="1"/>
    <row r="72" s="51" customFormat="1" ht="14.25">
      <c r="B72" s="56" t="s">
        <v>107</v>
      </c>
    </row>
    <row r="73" s="51" customFormat="1" ht="14.25">
      <c r="B73" s="56" t="s">
        <v>180</v>
      </c>
    </row>
    <row r="74" s="51" customFormat="1" ht="14.25">
      <c r="B74" s="56" t="s">
        <v>138</v>
      </c>
    </row>
  </sheetData>
  <sheetProtection/>
  <mergeCells count="4">
    <mergeCell ref="B56:B57"/>
    <mergeCell ref="B59:B60"/>
    <mergeCell ref="E5:E8"/>
    <mergeCell ref="G5:G8"/>
  </mergeCells>
  <printOptions gridLines="1"/>
  <pageMargins left="0.52" right="0.17" top="0.22" bottom="0.16" header="0.17" footer="0.16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user</cp:lastModifiedBy>
  <cp:lastPrinted>2009-08-06T04:43:07Z</cp:lastPrinted>
  <dcterms:created xsi:type="dcterms:W3CDTF">2002-11-05T00:02:16Z</dcterms:created>
  <dcterms:modified xsi:type="dcterms:W3CDTF">2009-08-06T04:43:10Z</dcterms:modified>
  <cp:category/>
  <cp:version/>
  <cp:contentType/>
  <cp:contentStatus/>
</cp:coreProperties>
</file>